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workbookProtection workbookPassword="F175" lockStructure="1"/>
  <bookViews>
    <workbookView xWindow="0" yWindow="0" windowWidth="23256" windowHeight="11160"/>
  </bookViews>
  <sheets>
    <sheet name="貸款計算表" sheetId="1" r:id="rId1"/>
    <sheet name="還款計劃表" sheetId="2" r:id="rId2"/>
    <sheet name="關於" sheetId="4" r:id="rId3"/>
  </sheets>
  <definedNames>
    <definedName name="DurationOfLoan">貸款計算表!$C$6</definedName>
    <definedName name="HeaderRow">ROW(還款計劃表!$B$3:$J$3)</definedName>
    <definedName name="interest">還款計劃表!$E$4:$E$363</definedName>
    <definedName name="InterestRate">貸款計算表!$C$5</definedName>
    <definedName name="LastRow">COUNTIF(還款計劃表!$C$4:$C$363,"&gt;1")+HeaderRow</definedName>
    <definedName name="LoanAmount">貸款計算表!$C$7</definedName>
    <definedName name="LoanIsGood">(貸款計算表!$C$5*貸款計算表!$C$6*貸款計算表!$C$7)&gt;0</definedName>
    <definedName name="LoanStart">貸款計算表!$C$9</definedName>
    <definedName name="MonthlyLoanPayment">貸款計算表!$E$4</definedName>
    <definedName name="NoPaymentsRemaining">還款計劃表!$J$4:$J$363</definedName>
    <definedName name="PaymentDurationIncreaseDecrease">INT(NPER(InterestRate/12,-MonthlyLoanPayment*VLOOKUP(PaymentPercentage,PaymentScenarios,2,FALSE),LoanAmount))</definedName>
    <definedName name="PercentageIncreaseDecrease">1-PaymentDurationIncreaseDecrease/DurationOfLoan</definedName>
    <definedName name="_xlnm.Print_Titles" localSheetId="1">還款計劃表!$3:$3</definedName>
    <definedName name="PropertyTaxAmount">貸款計算表!$E$8</definedName>
    <definedName name="total_interest_paid">貸款計算表!$E$7</definedName>
    <definedName name="total_loan_payment">還款計劃表!$E$4:$F$363</definedName>
    <definedName name="total_payments">還款計劃表!$H$4:$H$363</definedName>
    <definedName name="ValueOfHome">貸款計算表!$C$4</definedName>
    <definedName name="ValuesEntered">IF(LoanAmount*(LEN(InterestRate)&gt;0)*DurationOfLoan*LoanStart*(LEN(PropertyTaxAmount)&gt;0)&gt;0,1,0)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8" i="1" l="1"/>
  <c r="E4" i="1" l="1"/>
  <c r="D4" i="2" l="1"/>
  <c r="C9" i="1" l="1"/>
  <c r="D2" i="1" l="1"/>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C4" i="2" s="1"/>
  <c r="G4" i="2" s="1"/>
  <c r="F4" i="2" l="1"/>
  <c r="I4" i="2" s="1"/>
  <c r="E4" i="2"/>
  <c r="H4" i="2" l="1"/>
  <c r="C5" i="2"/>
  <c r="G5" i="2" s="1"/>
  <c r="D5" i="2" l="1"/>
  <c r="F5" i="2" s="1"/>
  <c r="I5" i="2" s="1"/>
  <c r="C6" i="2" s="1"/>
  <c r="G6" i="2" s="1"/>
  <c r="D6" i="2" l="1"/>
  <c r="F6" i="2" l="1"/>
  <c r="I6" i="2" s="1"/>
  <c r="C7" i="2" l="1"/>
  <c r="G7" i="2" s="1"/>
  <c r="D7" i="2" l="1"/>
  <c r="F7" i="2" s="1"/>
  <c r="I7" i="2" s="1"/>
  <c r="C8" i="2" l="1"/>
  <c r="G8" i="2" s="1"/>
  <c r="D8" i="2" l="1"/>
  <c r="F8" i="2" s="1"/>
  <c r="I8" i="2" l="1"/>
  <c r="C9" i="2" s="1"/>
  <c r="G9" i="2" s="1"/>
  <c r="D9" i="2" l="1"/>
  <c r="F9" i="2" s="1"/>
  <c r="I9" i="2" s="1"/>
  <c r="C10" i="2" l="1"/>
  <c r="G10" i="2" s="1"/>
  <c r="D10" i="2" l="1"/>
  <c r="F10" i="2" s="1"/>
  <c r="I10" i="2" l="1"/>
  <c r="C11" i="2" s="1"/>
  <c r="G11" i="2" s="1"/>
  <c r="D11" i="2" l="1"/>
  <c r="F11" i="2" s="1"/>
  <c r="I11" i="2" l="1"/>
  <c r="C12" i="2"/>
  <c r="G12" i="2" s="1"/>
  <c r="D12" i="2" l="1"/>
  <c r="F12" i="2" s="1"/>
  <c r="I12" i="2" l="1"/>
  <c r="C13" i="2" s="1"/>
  <c r="G13" i="2" s="1"/>
  <c r="D13" i="2" l="1"/>
  <c r="F13" i="2" s="1"/>
  <c r="I13" i="2" l="1"/>
  <c r="C14" i="2"/>
  <c r="G14" i="2" s="1"/>
  <c r="D14" i="2" l="1"/>
  <c r="F14" i="2" s="1"/>
  <c r="I14" i="2" l="1"/>
  <c r="C15" i="2" s="1"/>
  <c r="G15" i="2" s="1"/>
  <c r="D15" i="2" l="1"/>
  <c r="F15" i="2" s="1"/>
  <c r="I15" i="2" l="1"/>
  <c r="C16" i="2"/>
  <c r="G16" i="2" s="1"/>
  <c r="D16" i="2" l="1"/>
  <c r="F16" i="2" s="1"/>
  <c r="I16" i="2" l="1"/>
  <c r="C17" i="2"/>
  <c r="G17" i="2" s="1"/>
  <c r="D17" i="2" l="1"/>
  <c r="F17" i="2" s="1"/>
  <c r="I17" i="2" l="1"/>
  <c r="C18" i="2"/>
  <c r="G18" i="2" s="1"/>
  <c r="D18" i="2" l="1"/>
  <c r="F18" i="2" s="1"/>
  <c r="I18" i="2" l="1"/>
  <c r="C19" i="2"/>
  <c r="G19" i="2" s="1"/>
  <c r="D19" i="2" l="1"/>
  <c r="F19" i="2" s="1"/>
  <c r="I19" i="2" l="1"/>
  <c r="C20" i="2"/>
  <c r="G20" i="2" s="1"/>
  <c r="D20" i="2" l="1"/>
  <c r="F20" i="2" s="1"/>
  <c r="I20" i="2" l="1"/>
  <c r="C21" i="2"/>
  <c r="G21" i="2" s="1"/>
  <c r="D21" i="2" l="1"/>
  <c r="F21" i="2"/>
  <c r="I21" i="2" l="1"/>
  <c r="C22" i="2"/>
  <c r="G22" i="2" s="1"/>
  <c r="D22" i="2" l="1"/>
  <c r="F22" i="2" s="1"/>
  <c r="I22" i="2" l="1"/>
  <c r="C23" i="2"/>
  <c r="G23" i="2" s="1"/>
  <c r="D23" i="2" l="1"/>
  <c r="F23" i="2" s="1"/>
  <c r="I23" i="2" l="1"/>
  <c r="C24" i="2"/>
  <c r="G24" i="2" s="1"/>
  <c r="F24" i="2" l="1"/>
  <c r="D24" i="2"/>
  <c r="I24" i="2" l="1"/>
  <c r="C25" i="2"/>
  <c r="G25" i="2" s="1"/>
  <c r="D25" i="2" l="1"/>
  <c r="F25" i="2"/>
  <c r="I25" i="2" l="1"/>
  <c r="C26" i="2"/>
  <c r="G26" i="2" s="1"/>
  <c r="D26" i="2" l="1"/>
  <c r="F26" i="2"/>
  <c r="I26" i="2" l="1"/>
  <c r="C27" i="2"/>
  <c r="G27" i="2" s="1"/>
  <c r="D27" i="2" l="1"/>
  <c r="F27" i="2" l="1"/>
  <c r="I27" i="2" s="1"/>
  <c r="C28" i="2" s="1"/>
  <c r="G28" i="2" s="1"/>
  <c r="D28" i="2" l="1"/>
  <c r="F28" i="2" l="1"/>
  <c r="I28" i="2" s="1"/>
  <c r="C29" i="2" s="1"/>
  <c r="G29" i="2" s="1"/>
  <c r="D29" i="2" l="1"/>
  <c r="F29" i="2" s="1"/>
  <c r="I29" i="2" l="1"/>
  <c r="C30" i="2"/>
  <c r="G30" i="2" s="1"/>
  <c r="D30" i="2" l="1"/>
  <c r="F30" i="2" l="1"/>
  <c r="I30" i="2" s="1"/>
  <c r="C31" i="2" s="1"/>
  <c r="G31" i="2" s="1"/>
  <c r="D31" i="2" l="1"/>
  <c r="F31" i="2"/>
  <c r="I31" i="2" l="1"/>
  <c r="C32" i="2"/>
  <c r="G32" i="2" s="1"/>
  <c r="D32" i="2" l="1"/>
  <c r="F32" i="2" l="1"/>
  <c r="I32" i="2" s="1"/>
  <c r="C33" i="2" s="1"/>
  <c r="G33" i="2" s="1"/>
  <c r="D33" i="2" l="1"/>
  <c r="F33" i="2"/>
  <c r="I33" i="2" l="1"/>
  <c r="C34" i="2"/>
  <c r="G34" i="2" s="1"/>
  <c r="F34" i="2" l="1"/>
  <c r="D34" i="2"/>
  <c r="I34" i="2" l="1"/>
  <c r="C35" i="2"/>
  <c r="G35" i="2" s="1"/>
  <c r="D35" i="2" l="1"/>
  <c r="F35" i="2" l="1"/>
  <c r="I35" i="2" s="1"/>
  <c r="C36" i="2" l="1"/>
  <c r="G36" i="2" s="1"/>
  <c r="D36" i="2" l="1"/>
  <c r="F36" i="2" l="1"/>
  <c r="I36" i="2" s="1"/>
  <c r="C37" i="2" l="1"/>
  <c r="G37" i="2" s="1"/>
  <c r="D37" i="2" l="1"/>
  <c r="F37" i="2" s="1"/>
  <c r="I37" i="2" l="1"/>
  <c r="C38" i="2"/>
  <c r="G38" i="2" s="1"/>
  <c r="D38" i="2" l="1"/>
  <c r="F38" i="2"/>
  <c r="I38" i="2" l="1"/>
  <c r="C39" i="2"/>
  <c r="G39" i="2" s="1"/>
  <c r="D39" i="2" l="1"/>
  <c r="F39" i="2"/>
  <c r="I39" i="2" l="1"/>
  <c r="C40" i="2"/>
  <c r="G40" i="2" s="1"/>
  <c r="D40" i="2" l="1"/>
  <c r="F40" i="2"/>
  <c r="I40" i="2" l="1"/>
  <c r="C41" i="2"/>
  <c r="G41" i="2" s="1"/>
  <c r="D41" i="2" l="1"/>
  <c r="F41" i="2" s="1"/>
  <c r="I41" i="2" l="1"/>
  <c r="C42" i="2"/>
  <c r="G42" i="2" s="1"/>
  <c r="D42" i="2" l="1"/>
  <c r="F42" i="2"/>
  <c r="I42" i="2" l="1"/>
  <c r="C43" i="2"/>
  <c r="G43" i="2" s="1"/>
  <c r="D43" i="2" l="1"/>
  <c r="F43" i="2"/>
  <c r="I43" i="2" l="1"/>
  <c r="C44" i="2"/>
  <c r="G44" i="2" s="1"/>
  <c r="D44" i="2" l="1"/>
  <c r="F44" i="2" s="1"/>
  <c r="I44" i="2" l="1"/>
  <c r="C45" i="2"/>
  <c r="G45" i="2" s="1"/>
  <c r="D45" i="2" l="1"/>
  <c r="F45" i="2" s="1"/>
  <c r="I45" i="2" l="1"/>
  <c r="C46" i="2"/>
  <c r="G46" i="2" s="1"/>
  <c r="D46" i="2" l="1"/>
  <c r="F46" i="2" s="1"/>
  <c r="I46" i="2" l="1"/>
  <c r="C47" i="2"/>
  <c r="G47" i="2" s="1"/>
  <c r="D47" i="2" l="1"/>
  <c r="F47" i="2"/>
  <c r="I47" i="2" l="1"/>
  <c r="C48" i="2"/>
  <c r="G48" i="2" s="1"/>
  <c r="D48" i="2" l="1"/>
  <c r="F48" i="2" s="1"/>
  <c r="I48" i="2" l="1"/>
  <c r="C49" i="2"/>
  <c r="G49" i="2" s="1"/>
  <c r="D49" i="2" l="1"/>
  <c r="F49" i="2" s="1"/>
  <c r="I49" i="2" l="1"/>
  <c r="C50" i="2"/>
  <c r="G50" i="2" s="1"/>
  <c r="D50" i="2" l="1"/>
  <c r="F50" i="2" l="1"/>
  <c r="I50" i="2" s="1"/>
  <c r="C51" i="2" l="1"/>
  <c r="G51" i="2" s="1"/>
  <c r="D51" i="2" l="1"/>
  <c r="F51" i="2" s="1"/>
  <c r="I51" i="2" l="1"/>
  <c r="C52" i="2"/>
  <c r="G52" i="2" s="1"/>
  <c r="D52" i="2" l="1"/>
  <c r="F52" i="2" s="1"/>
  <c r="I52" i="2" l="1"/>
  <c r="C53" i="2"/>
  <c r="G53" i="2" s="1"/>
  <c r="D53" i="2" l="1"/>
  <c r="F53" i="2" s="1"/>
  <c r="I53" i="2" l="1"/>
  <c r="C54" i="2"/>
  <c r="G54" i="2" s="1"/>
  <c r="D54" i="2" l="1"/>
  <c r="F54" i="2"/>
  <c r="I54" i="2" l="1"/>
  <c r="C55" i="2"/>
  <c r="G55" i="2" s="1"/>
  <c r="F55" i="2" l="1"/>
  <c r="D55" i="2"/>
  <c r="I55" i="2" l="1"/>
  <c r="C56" i="2"/>
  <c r="G56" i="2" s="1"/>
  <c r="D56" i="2" l="1"/>
  <c r="F56" i="2" s="1"/>
  <c r="I56" i="2" l="1"/>
  <c r="C57" i="2"/>
  <c r="G57" i="2" s="1"/>
  <c r="D57" i="2" l="1"/>
  <c r="F57" i="2" s="1"/>
  <c r="I57" i="2" l="1"/>
  <c r="C58" i="2"/>
  <c r="G58" i="2" s="1"/>
  <c r="D58" i="2" l="1"/>
  <c r="F58" i="2"/>
  <c r="I58" i="2" l="1"/>
  <c r="C59" i="2"/>
  <c r="G59" i="2" s="1"/>
  <c r="D59" i="2" l="1"/>
  <c r="F59" i="2" s="1"/>
  <c r="I59" i="2" l="1"/>
  <c r="C60" i="2"/>
  <c r="G60" i="2" s="1"/>
  <c r="D60" i="2" l="1"/>
  <c r="F60" i="2" s="1"/>
  <c r="I60" i="2" l="1"/>
  <c r="C61" i="2"/>
  <c r="G61" i="2" s="1"/>
  <c r="D61" i="2" l="1"/>
  <c r="F61" i="2" s="1"/>
  <c r="I61" i="2" l="1"/>
  <c r="C62" i="2"/>
  <c r="G62" i="2" s="1"/>
  <c r="D62" i="2" l="1"/>
  <c r="F62" i="2" s="1"/>
  <c r="I62" i="2" l="1"/>
  <c r="C63" i="2"/>
  <c r="G63" i="2" s="1"/>
  <c r="D63" i="2" l="1"/>
  <c r="F63" i="2" s="1"/>
  <c r="I63" i="2" l="1"/>
  <c r="C64" i="2"/>
  <c r="G64" i="2" s="1"/>
  <c r="D64" i="2" l="1"/>
  <c r="F64" i="2" s="1"/>
  <c r="I64" i="2" l="1"/>
  <c r="C65" i="2"/>
  <c r="G65" i="2" s="1"/>
  <c r="D65" i="2" l="1"/>
  <c r="F65" i="2" s="1"/>
  <c r="I65" i="2" l="1"/>
  <c r="C66" i="2"/>
  <c r="G66" i="2" s="1"/>
  <c r="D66" i="2" l="1"/>
  <c r="F66" i="2" l="1"/>
  <c r="I66" i="2" s="1"/>
  <c r="C67" i="2" l="1"/>
  <c r="G67" i="2" s="1"/>
  <c r="D67" i="2" l="1"/>
  <c r="F67" i="2" s="1"/>
  <c r="I67" i="2" l="1"/>
  <c r="C68" i="2"/>
  <c r="G68" i="2" s="1"/>
  <c r="D68" i="2" l="1"/>
  <c r="F68" i="2" s="1"/>
  <c r="I68" i="2" l="1"/>
  <c r="C69" i="2"/>
  <c r="G69" i="2" s="1"/>
  <c r="D69" i="2" l="1"/>
  <c r="F69" i="2" s="1"/>
  <c r="I69" i="2" l="1"/>
  <c r="C70" i="2"/>
  <c r="G70" i="2" s="1"/>
  <c r="D70" i="2" l="1"/>
  <c r="F70" i="2"/>
  <c r="I70" i="2" l="1"/>
  <c r="C71" i="2"/>
  <c r="G71" i="2" s="1"/>
  <c r="D71" i="2" l="1"/>
  <c r="F71" i="2"/>
  <c r="I71" i="2" l="1"/>
  <c r="C72" i="2"/>
  <c r="G72" i="2" s="1"/>
  <c r="F72" i="2" l="1"/>
  <c r="D72" i="2"/>
  <c r="I72" i="2" l="1"/>
  <c r="C73" i="2"/>
  <c r="G73" i="2" s="1"/>
  <c r="D73" i="2" l="1"/>
  <c r="F73" i="2" s="1"/>
  <c r="I73" i="2" l="1"/>
  <c r="C74" i="2"/>
  <c r="G74" i="2" s="1"/>
  <c r="D74" i="2" l="1"/>
  <c r="F74" i="2"/>
  <c r="I74" i="2" l="1"/>
  <c r="C75" i="2"/>
  <c r="G75" i="2" s="1"/>
  <c r="D75" i="2" l="1"/>
  <c r="F75" i="2"/>
  <c r="I75" i="2" l="1"/>
  <c r="C76" i="2"/>
  <c r="G76" i="2" s="1"/>
  <c r="D76" i="2" l="1"/>
  <c r="F76" i="2"/>
  <c r="I76" i="2" l="1"/>
  <c r="C77" i="2"/>
  <c r="G77" i="2" s="1"/>
  <c r="F77" i="2" l="1"/>
  <c r="D77" i="2"/>
  <c r="I77" i="2" l="1"/>
  <c r="C78" i="2"/>
  <c r="G78" i="2" s="1"/>
  <c r="D78" i="2" l="1"/>
  <c r="F78" i="2" s="1"/>
  <c r="I78" i="2" l="1"/>
  <c r="C79" i="2"/>
  <c r="G79" i="2" s="1"/>
  <c r="D79" i="2" l="1"/>
  <c r="F79" i="2"/>
  <c r="I79" i="2" l="1"/>
  <c r="C80" i="2"/>
  <c r="G80" i="2" s="1"/>
  <c r="D80" i="2" l="1"/>
  <c r="F80" i="2" s="1"/>
  <c r="I80" i="2" l="1"/>
  <c r="C81" i="2"/>
  <c r="G81" i="2" s="1"/>
  <c r="D81" i="2" l="1"/>
  <c r="F81" i="2" s="1"/>
  <c r="I81" i="2" l="1"/>
  <c r="C82" i="2"/>
  <c r="G82" i="2" s="1"/>
  <c r="D82" i="2" l="1"/>
  <c r="F82" i="2"/>
  <c r="I82" i="2" l="1"/>
  <c r="C83" i="2"/>
  <c r="G83" i="2" s="1"/>
  <c r="D83" i="2" l="1"/>
  <c r="F83" i="2" s="1"/>
  <c r="I83" i="2" l="1"/>
  <c r="C84" i="2"/>
  <c r="G84" i="2" s="1"/>
  <c r="D84" i="2" l="1"/>
  <c r="F84" i="2" s="1"/>
  <c r="I84" i="2" l="1"/>
  <c r="C85" i="2"/>
  <c r="G85" i="2" s="1"/>
  <c r="D85" i="2" l="1"/>
  <c r="F85" i="2"/>
  <c r="I85" i="2" l="1"/>
  <c r="C86" i="2"/>
  <c r="G86" i="2" s="1"/>
  <c r="D86" i="2" l="1"/>
  <c r="F86" i="2"/>
  <c r="I86" i="2" l="1"/>
  <c r="C87" i="2"/>
  <c r="G87" i="2" s="1"/>
  <c r="D87" i="2" l="1"/>
  <c r="F87" i="2" s="1"/>
  <c r="I87" i="2" l="1"/>
  <c r="C88" i="2"/>
  <c r="G88" i="2" s="1"/>
  <c r="D88" i="2" l="1"/>
  <c r="F88" i="2" l="1"/>
  <c r="I88" i="2" s="1"/>
  <c r="C89" i="2" l="1"/>
  <c r="G89" i="2" s="1"/>
  <c r="D89" i="2" l="1"/>
  <c r="F89" i="2" s="1"/>
  <c r="I89" i="2" l="1"/>
  <c r="C90" i="2"/>
  <c r="G90" i="2" s="1"/>
  <c r="D90" i="2" l="1"/>
  <c r="F90" i="2" l="1"/>
  <c r="I90" i="2" s="1"/>
  <c r="C91" i="2" l="1"/>
  <c r="G91" i="2" s="1"/>
  <c r="D91" i="2" l="1"/>
  <c r="F91" i="2" s="1"/>
  <c r="I91" i="2" l="1"/>
  <c r="C92" i="2"/>
  <c r="G92" i="2" s="1"/>
  <c r="D92" i="2" l="1"/>
  <c r="F92" i="2"/>
  <c r="I92" i="2" l="1"/>
  <c r="C93" i="2"/>
  <c r="G93" i="2" s="1"/>
  <c r="D93" i="2" l="1"/>
  <c r="F93" i="2"/>
  <c r="I93" i="2" l="1"/>
  <c r="C94" i="2"/>
  <c r="G94" i="2" s="1"/>
  <c r="D94" i="2" l="1"/>
  <c r="F94" i="2"/>
  <c r="I94" i="2" l="1"/>
  <c r="C95" i="2"/>
  <c r="G95" i="2" s="1"/>
  <c r="D95" i="2" l="1"/>
  <c r="F95" i="2"/>
  <c r="I95" i="2" l="1"/>
  <c r="C96" i="2"/>
  <c r="G96" i="2" s="1"/>
  <c r="F96" i="2" l="1"/>
  <c r="D96" i="2"/>
  <c r="I96" i="2" l="1"/>
  <c r="C97" i="2"/>
  <c r="G97" i="2" s="1"/>
  <c r="D97" i="2" l="1"/>
  <c r="F97" i="2" l="1"/>
  <c r="I97" i="2" s="1"/>
  <c r="C98" i="2" l="1"/>
  <c r="G98" i="2" s="1"/>
  <c r="D98" i="2" l="1"/>
  <c r="F98" i="2"/>
  <c r="I98" i="2" l="1"/>
  <c r="C99" i="2"/>
  <c r="G99" i="2" s="1"/>
  <c r="D99" i="2" l="1"/>
  <c r="F99" i="2" l="1"/>
  <c r="I99" i="2" s="1"/>
  <c r="C100" i="2" l="1"/>
  <c r="G100" i="2" s="1"/>
  <c r="D100" i="2" l="1"/>
  <c r="F100" i="2" s="1"/>
  <c r="I100" i="2" l="1"/>
  <c r="C101" i="2"/>
  <c r="G101" i="2" s="1"/>
  <c r="D101" i="2" l="1"/>
  <c r="F101" i="2" s="1"/>
  <c r="I101" i="2" l="1"/>
  <c r="C102" i="2"/>
  <c r="G102" i="2" s="1"/>
  <c r="D102" i="2" l="1"/>
  <c r="F102" i="2" l="1"/>
  <c r="I102" i="2" s="1"/>
  <c r="C103" i="2" l="1"/>
  <c r="G103" i="2" s="1"/>
  <c r="D103" i="2" l="1"/>
  <c r="F103" i="2" s="1"/>
  <c r="I103" i="2" l="1"/>
  <c r="C104" i="2"/>
  <c r="G104" i="2" s="1"/>
  <c r="D104" i="2" l="1"/>
  <c r="F104" i="2"/>
  <c r="I104" i="2" l="1"/>
  <c r="C105" i="2"/>
  <c r="G105" i="2" s="1"/>
  <c r="D105" i="2" l="1"/>
  <c r="F105" i="2"/>
  <c r="I105" i="2" l="1"/>
  <c r="C106" i="2"/>
  <c r="G106" i="2" s="1"/>
  <c r="D106" i="2" l="1"/>
  <c r="F106" i="2"/>
  <c r="I106" i="2" l="1"/>
  <c r="C107" i="2"/>
  <c r="G107" i="2" s="1"/>
  <c r="D107" i="2" l="1"/>
  <c r="F107" i="2" s="1"/>
  <c r="I107" i="2" l="1"/>
  <c r="C108" i="2"/>
  <c r="G108" i="2" s="1"/>
  <c r="D108" i="2" l="1"/>
  <c r="F108" i="2"/>
  <c r="I108" i="2" l="1"/>
  <c r="C109" i="2"/>
  <c r="G109" i="2" s="1"/>
  <c r="D109" i="2" l="1"/>
  <c r="F109" i="2" s="1"/>
  <c r="I109" i="2" l="1"/>
  <c r="C110" i="2"/>
  <c r="G110" i="2" s="1"/>
  <c r="D110" i="2" l="1"/>
  <c r="F110" i="2"/>
  <c r="I110" i="2" l="1"/>
  <c r="C111" i="2"/>
  <c r="G111" i="2" s="1"/>
  <c r="F111" i="2" l="1"/>
  <c r="D111" i="2"/>
  <c r="I111" i="2" l="1"/>
  <c r="C112" i="2"/>
  <c r="G112" i="2" s="1"/>
  <c r="D112" i="2" l="1"/>
  <c r="F112" i="2" l="1"/>
  <c r="I112" i="2" s="1"/>
  <c r="C113" i="2" l="1"/>
  <c r="G113" i="2" s="1"/>
  <c r="D113" i="2" l="1"/>
  <c r="F113" i="2" s="1"/>
  <c r="I113" i="2" l="1"/>
  <c r="C114" i="2" l="1"/>
  <c r="G114" i="2" s="1"/>
  <c r="D114" i="2" l="1"/>
  <c r="F114" i="2" s="1"/>
  <c r="I114" i="2" l="1"/>
  <c r="C115" i="2"/>
  <c r="G115" i="2" s="1"/>
  <c r="D115" i="2" l="1"/>
  <c r="F115" i="2" s="1"/>
  <c r="I115" i="2" l="1"/>
  <c r="C116" i="2"/>
  <c r="G116" i="2" s="1"/>
  <c r="D116" i="2" l="1"/>
  <c r="F116" i="2"/>
  <c r="I116" i="2" l="1"/>
  <c r="C117" i="2"/>
  <c r="G117" i="2" s="1"/>
  <c r="D117" i="2" l="1"/>
  <c r="F117" i="2" s="1"/>
  <c r="I117" i="2" l="1"/>
  <c r="C118" i="2"/>
  <c r="G118" i="2" s="1"/>
  <c r="D118" i="2" l="1"/>
  <c r="F118" i="2"/>
  <c r="I118" i="2" l="1"/>
  <c r="C119" i="2"/>
  <c r="G119" i="2" s="1"/>
  <c r="F119" i="2" l="1"/>
  <c r="D119" i="2"/>
  <c r="I119" i="2" l="1"/>
  <c r="C120" i="2"/>
  <c r="G120" i="2" s="1"/>
  <c r="D120" i="2" l="1"/>
  <c r="F120" i="2" s="1"/>
  <c r="I120" i="2" l="1"/>
  <c r="C121" i="2"/>
  <c r="G121" i="2" s="1"/>
  <c r="D121" i="2" l="1"/>
  <c r="F121" i="2" s="1"/>
  <c r="I121" i="2" l="1"/>
  <c r="C122" i="2"/>
  <c r="G122" i="2" s="1"/>
  <c r="D122" i="2" l="1"/>
  <c r="F122" i="2" s="1"/>
  <c r="I122" i="2" l="1"/>
  <c r="C123" i="2"/>
  <c r="G123" i="2" s="1"/>
  <c r="D123" i="2" l="1"/>
  <c r="F123" i="2" s="1"/>
  <c r="I123" i="2" l="1"/>
  <c r="C124" i="2"/>
  <c r="G124" i="2" s="1"/>
  <c r="D124" i="2" l="1"/>
  <c r="F124" i="2"/>
  <c r="I124" i="2" l="1"/>
  <c r="C125" i="2"/>
  <c r="G125" i="2" s="1"/>
  <c r="F125" i="2" l="1"/>
  <c r="D125" i="2"/>
  <c r="I125" i="2" l="1"/>
  <c r="C126" i="2"/>
  <c r="G126" i="2" s="1"/>
  <c r="D126" i="2" l="1"/>
  <c r="F126" i="2"/>
  <c r="I126" i="2" l="1"/>
  <c r="C127" i="2"/>
  <c r="G127" i="2" s="1"/>
  <c r="D127" i="2" l="1"/>
  <c r="F127" i="2"/>
  <c r="I127" i="2" l="1"/>
  <c r="C128" i="2"/>
  <c r="G128" i="2" s="1"/>
  <c r="D128" i="2" l="1"/>
  <c r="F128" i="2"/>
  <c r="I128" i="2" l="1"/>
  <c r="C129" i="2"/>
  <c r="G129" i="2" s="1"/>
  <c r="D129" i="2" l="1"/>
  <c r="F129" i="2" s="1"/>
  <c r="I129" i="2" l="1"/>
  <c r="C130" i="2"/>
  <c r="G130" i="2" s="1"/>
  <c r="D130" i="2" l="1"/>
  <c r="F130" i="2" s="1"/>
  <c r="I130" i="2" l="1"/>
  <c r="C131" i="2"/>
  <c r="G131" i="2" s="1"/>
  <c r="F131" i="2" l="1"/>
  <c r="D131" i="2"/>
  <c r="I131" i="2" l="1"/>
  <c r="C132" i="2"/>
  <c r="G132" i="2" s="1"/>
  <c r="D132" i="2" l="1"/>
  <c r="F132" i="2"/>
  <c r="I132" i="2" l="1"/>
  <c r="C133" i="2"/>
  <c r="G133" i="2" s="1"/>
  <c r="D133" i="2" l="1"/>
  <c r="F133" i="2"/>
  <c r="I133" i="2" l="1"/>
  <c r="C134" i="2"/>
  <c r="G134" i="2" s="1"/>
  <c r="D134" i="2" l="1"/>
  <c r="F134" i="2"/>
  <c r="I134" i="2" l="1"/>
  <c r="C135" i="2"/>
  <c r="G135" i="2" s="1"/>
  <c r="F135" i="2" l="1"/>
  <c r="D135" i="2"/>
  <c r="I135" i="2" l="1"/>
  <c r="C136" i="2"/>
  <c r="G136" i="2" s="1"/>
  <c r="D136" i="2" l="1"/>
  <c r="F136" i="2"/>
  <c r="I136" i="2" l="1"/>
  <c r="C137" i="2"/>
  <c r="G137" i="2" s="1"/>
  <c r="F137" i="2" l="1"/>
  <c r="D137" i="2"/>
  <c r="I137" i="2" l="1"/>
  <c r="C138" i="2"/>
  <c r="G138" i="2" s="1"/>
  <c r="F138" i="2" l="1"/>
  <c r="D138" i="2"/>
  <c r="I138" i="2" l="1"/>
  <c r="C139" i="2"/>
  <c r="G139" i="2" s="1"/>
  <c r="D139" i="2" l="1"/>
  <c r="F139" i="2"/>
  <c r="I139" i="2" l="1"/>
  <c r="C140" i="2"/>
  <c r="G140" i="2" s="1"/>
  <c r="D140" i="2" l="1"/>
  <c r="F140" i="2"/>
  <c r="I140" i="2" l="1"/>
  <c r="C141" i="2"/>
  <c r="G141" i="2" s="1"/>
  <c r="D141" i="2" l="1"/>
  <c r="F141" i="2"/>
  <c r="I141" i="2" l="1"/>
  <c r="C142" i="2"/>
  <c r="G142" i="2" s="1"/>
  <c r="D142" i="2" l="1"/>
  <c r="F142" i="2"/>
  <c r="I142" i="2" l="1"/>
  <c r="C143" i="2"/>
  <c r="G143" i="2" s="1"/>
  <c r="D143" i="2" l="1"/>
  <c r="F143" i="2"/>
  <c r="I143" i="2" l="1"/>
  <c r="C144" i="2"/>
  <c r="G144" i="2" s="1"/>
  <c r="D144" i="2" l="1"/>
  <c r="F144" i="2"/>
  <c r="I144" i="2" l="1"/>
  <c r="C145" i="2"/>
  <c r="G145" i="2" s="1"/>
  <c r="D145" i="2" l="1"/>
  <c r="F145" i="2"/>
  <c r="I145" i="2" l="1"/>
  <c r="C146" i="2"/>
  <c r="G146" i="2" s="1"/>
  <c r="D146" i="2" l="1"/>
  <c r="F146" i="2" s="1"/>
  <c r="I146" i="2" l="1"/>
  <c r="C147" i="2"/>
  <c r="G147" i="2" s="1"/>
  <c r="F147" i="2" l="1"/>
  <c r="D147" i="2"/>
  <c r="I147" i="2" l="1"/>
  <c r="C148" i="2"/>
  <c r="G148" i="2" s="1"/>
  <c r="F148" i="2" l="1"/>
  <c r="D148" i="2"/>
  <c r="I148" i="2" l="1"/>
  <c r="C149" i="2"/>
  <c r="G149" i="2" s="1"/>
  <c r="F149" i="2" l="1"/>
  <c r="D149" i="2"/>
  <c r="I149" i="2" l="1"/>
  <c r="C150" i="2"/>
  <c r="G150" i="2" s="1"/>
  <c r="F150" i="2" l="1"/>
  <c r="D150" i="2"/>
  <c r="I150" i="2" l="1"/>
  <c r="C151" i="2"/>
  <c r="G151" i="2" s="1"/>
  <c r="F151" i="2" l="1"/>
  <c r="D151" i="2"/>
  <c r="I151" i="2" l="1"/>
  <c r="C152" i="2"/>
  <c r="G152" i="2" s="1"/>
  <c r="D152" i="2" l="1"/>
  <c r="F152" i="2"/>
  <c r="I152" i="2" l="1"/>
  <c r="C153" i="2"/>
  <c r="G153" i="2" s="1"/>
  <c r="D153" i="2" l="1"/>
  <c r="F153" i="2" s="1"/>
  <c r="I153" i="2" l="1"/>
  <c r="C154" i="2"/>
  <c r="G154" i="2" s="1"/>
  <c r="F154" i="2" l="1"/>
  <c r="D154" i="2"/>
  <c r="I154" i="2" l="1"/>
  <c r="C155" i="2"/>
  <c r="G155" i="2" s="1"/>
  <c r="D155" i="2" l="1"/>
  <c r="F155" i="2"/>
  <c r="I155" i="2" l="1"/>
  <c r="C156" i="2"/>
  <c r="G156" i="2" s="1"/>
  <c r="D156" i="2" l="1"/>
  <c r="F156" i="2"/>
  <c r="I156" i="2" l="1"/>
  <c r="C157" i="2"/>
  <c r="G157" i="2" s="1"/>
  <c r="D157" i="2" l="1"/>
  <c r="F157" i="2"/>
  <c r="I157" i="2" l="1"/>
  <c r="C158" i="2"/>
  <c r="G158" i="2" s="1"/>
  <c r="D158" i="2" l="1"/>
  <c r="F158" i="2"/>
  <c r="I158" i="2" l="1"/>
  <c r="C159" i="2"/>
  <c r="G159" i="2" s="1"/>
  <c r="D159" i="2" l="1"/>
  <c r="F159" i="2"/>
  <c r="I159" i="2" l="1"/>
  <c r="C160" i="2"/>
  <c r="G160" i="2" s="1"/>
  <c r="D160" i="2" l="1"/>
  <c r="F160" i="2" s="1"/>
  <c r="I160" i="2" l="1"/>
  <c r="C161" i="2"/>
  <c r="G161" i="2" s="1"/>
  <c r="D161" i="2" l="1"/>
  <c r="F161" i="2" s="1"/>
  <c r="I161" i="2" l="1"/>
  <c r="C162" i="2"/>
  <c r="G162" i="2" s="1"/>
  <c r="D162" i="2" l="1"/>
  <c r="F162" i="2"/>
  <c r="I162" i="2" l="1"/>
  <c r="C163" i="2"/>
  <c r="G163" i="2" s="1"/>
  <c r="D163" i="2" l="1"/>
  <c r="F163" i="2"/>
  <c r="I163" i="2" l="1"/>
  <c r="C164" i="2"/>
  <c r="G164" i="2" s="1"/>
  <c r="D164" i="2" l="1"/>
  <c r="F164" i="2"/>
  <c r="I164" i="2" l="1"/>
  <c r="C165" i="2"/>
  <c r="G165" i="2" s="1"/>
  <c r="D165" i="2" l="1"/>
  <c r="F165" i="2" s="1"/>
  <c r="I165" i="2" l="1"/>
  <c r="C166" i="2"/>
  <c r="G166" i="2" s="1"/>
  <c r="D166" i="2" l="1"/>
  <c r="F166" i="2" s="1"/>
  <c r="I166" i="2" l="1"/>
  <c r="C167" i="2"/>
  <c r="G167" i="2" s="1"/>
  <c r="F167" i="2" l="1"/>
  <c r="D167" i="2"/>
  <c r="I167" i="2" l="1"/>
  <c r="C168" i="2"/>
  <c r="G168" i="2" s="1"/>
  <c r="D168" i="2" l="1"/>
  <c r="F168" i="2" s="1"/>
  <c r="I168" i="2" l="1"/>
  <c r="C169" i="2"/>
  <c r="G169" i="2" s="1"/>
  <c r="F169" i="2" l="1"/>
  <c r="D169" i="2"/>
  <c r="I169" i="2" l="1"/>
  <c r="C170" i="2"/>
  <c r="G170" i="2" s="1"/>
  <c r="D170" i="2" l="1"/>
  <c r="F170" i="2" s="1"/>
  <c r="I170" i="2" l="1"/>
  <c r="C171" i="2" s="1"/>
  <c r="G171" i="2" s="1"/>
  <c r="D171" i="2" l="1"/>
  <c r="F171" i="2" s="1"/>
  <c r="I171" i="2" l="1"/>
  <c r="C172" i="2"/>
  <c r="G172" i="2" s="1"/>
  <c r="D172" i="2" l="1"/>
  <c r="F172" i="2" s="1"/>
  <c r="I172" i="2" l="1"/>
  <c r="C173" i="2"/>
  <c r="G173" i="2" s="1"/>
  <c r="D173" i="2" l="1"/>
  <c r="F173" i="2"/>
  <c r="I173" i="2" l="1"/>
  <c r="C174" i="2"/>
  <c r="G174" i="2" s="1"/>
  <c r="F174" i="2" l="1"/>
  <c r="D174" i="2"/>
  <c r="I174" i="2" l="1"/>
  <c r="C175" i="2"/>
  <c r="G175" i="2" s="1"/>
  <c r="F175" i="2" l="1"/>
  <c r="D175" i="2"/>
  <c r="I175" i="2" l="1"/>
  <c r="C176" i="2"/>
  <c r="G176" i="2" s="1"/>
  <c r="D176" i="2" l="1"/>
  <c r="F176" i="2" s="1"/>
  <c r="I176" i="2" l="1"/>
  <c r="C177" i="2"/>
  <c r="G177" i="2" s="1"/>
  <c r="D177" i="2" l="1"/>
  <c r="F177" i="2"/>
  <c r="I177" i="2" l="1"/>
  <c r="C178" i="2"/>
  <c r="G178" i="2" s="1"/>
  <c r="D178" i="2" l="1"/>
  <c r="F178" i="2" s="1"/>
  <c r="I178" i="2" l="1"/>
  <c r="C179" i="2"/>
  <c r="G179" i="2" s="1"/>
  <c r="D179" i="2" l="1"/>
  <c r="F179" i="2"/>
  <c r="I179" i="2" l="1"/>
  <c r="C180" i="2"/>
  <c r="G180" i="2" s="1"/>
  <c r="D180" i="2" l="1"/>
  <c r="F180" i="2" s="1"/>
  <c r="I180" i="2" l="1"/>
  <c r="C181" i="2"/>
  <c r="G181" i="2" s="1"/>
  <c r="D181" i="2" l="1"/>
  <c r="F181" i="2" s="1"/>
  <c r="I181" i="2" l="1"/>
  <c r="C182" i="2"/>
  <c r="G182" i="2" s="1"/>
  <c r="D182" i="2" l="1"/>
  <c r="F182" i="2"/>
  <c r="I182" i="2" l="1"/>
  <c r="C183" i="2"/>
  <c r="G183" i="2" s="1"/>
  <c r="D183" i="2" l="1"/>
  <c r="F183" i="2"/>
  <c r="I183" i="2" l="1"/>
  <c r="C184" i="2"/>
  <c r="G184" i="2" s="1"/>
  <c r="D184" i="2" l="1"/>
  <c r="F184" i="2" s="1"/>
  <c r="I184" i="2" l="1"/>
  <c r="C185" i="2"/>
  <c r="G185" i="2" s="1"/>
  <c r="F185" i="2" l="1"/>
  <c r="D185" i="2"/>
  <c r="I185" i="2" l="1"/>
  <c r="C186" i="2"/>
  <c r="G186" i="2" s="1"/>
  <c r="F186" i="2" l="1"/>
  <c r="D186" i="2"/>
  <c r="I186" i="2" l="1"/>
  <c r="C187" i="2"/>
  <c r="G187" i="2" s="1"/>
  <c r="D187" i="2" l="1"/>
  <c r="F187" i="2" s="1"/>
  <c r="I187" i="2" l="1"/>
  <c r="C188" i="2"/>
  <c r="G188" i="2" s="1"/>
  <c r="D188" i="2" l="1"/>
  <c r="F188" i="2" s="1"/>
  <c r="I188" i="2" l="1"/>
  <c r="C189" i="2"/>
  <c r="G189" i="2" s="1"/>
  <c r="F189" i="2" l="1"/>
  <c r="D189" i="2"/>
  <c r="I189" i="2" l="1"/>
  <c r="C190" i="2"/>
  <c r="G190" i="2" s="1"/>
  <c r="F190" i="2" l="1"/>
  <c r="D190" i="2"/>
  <c r="I190" i="2" l="1"/>
  <c r="C191" i="2"/>
  <c r="G191" i="2" s="1"/>
  <c r="D191" i="2" l="1"/>
  <c r="F191" i="2"/>
  <c r="I191" i="2" l="1"/>
  <c r="C192" i="2"/>
  <c r="G192" i="2" s="1"/>
  <c r="D192" i="2" l="1"/>
  <c r="F192" i="2"/>
  <c r="I192" i="2" l="1"/>
  <c r="C193" i="2"/>
  <c r="G193" i="2" s="1"/>
  <c r="D193" i="2" l="1"/>
  <c r="F193" i="2" s="1"/>
  <c r="I193" i="2" l="1"/>
  <c r="C194" i="2"/>
  <c r="G194" i="2" s="1"/>
  <c r="D194" i="2" l="1"/>
  <c r="F194" i="2"/>
  <c r="I194" i="2" l="1"/>
  <c r="C195" i="2"/>
  <c r="G195" i="2" s="1"/>
  <c r="F195" i="2" l="1"/>
  <c r="D195" i="2"/>
  <c r="I195" i="2" l="1"/>
  <c r="C196" i="2"/>
  <c r="G196" i="2" s="1"/>
  <c r="D196" i="2" l="1"/>
  <c r="F196" i="2"/>
  <c r="I196" i="2" l="1"/>
  <c r="C197" i="2"/>
  <c r="G197" i="2" s="1"/>
  <c r="D197" i="2" l="1"/>
  <c r="F197" i="2"/>
  <c r="I197" i="2" l="1"/>
  <c r="C198" i="2"/>
  <c r="G198" i="2" s="1"/>
  <c r="D198" i="2" l="1"/>
  <c r="F198" i="2"/>
  <c r="I198" i="2" l="1"/>
  <c r="C199" i="2"/>
  <c r="G199" i="2" s="1"/>
  <c r="D199" i="2" l="1"/>
  <c r="F199" i="2" s="1"/>
  <c r="I199" i="2" l="1"/>
  <c r="C200" i="2"/>
  <c r="G200" i="2" s="1"/>
  <c r="D200" i="2" l="1"/>
  <c r="F200" i="2" s="1"/>
  <c r="I200" i="2" l="1"/>
  <c r="C201" i="2"/>
  <c r="G201" i="2" s="1"/>
  <c r="D201" i="2" l="1"/>
  <c r="F201" i="2"/>
  <c r="I201" i="2" l="1"/>
  <c r="C202" i="2"/>
  <c r="G202" i="2" s="1"/>
  <c r="D202" i="2" l="1"/>
  <c r="F202" i="2" s="1"/>
  <c r="I202" i="2" l="1"/>
  <c r="C203" i="2"/>
  <c r="G203" i="2" s="1"/>
  <c r="F203" i="2" l="1"/>
  <c r="D203" i="2"/>
  <c r="I203" i="2" l="1"/>
  <c r="C204" i="2"/>
  <c r="G204" i="2" s="1"/>
  <c r="D204" i="2" l="1"/>
  <c r="F204" i="2" s="1"/>
  <c r="I204" i="2" l="1"/>
  <c r="C205" i="2"/>
  <c r="G205" i="2" s="1"/>
  <c r="D205" i="2" l="1"/>
  <c r="F205" i="2"/>
  <c r="I205" i="2" l="1"/>
  <c r="C206" i="2"/>
  <c r="G206" i="2" s="1"/>
  <c r="F206" i="2" l="1"/>
  <c r="D206" i="2"/>
  <c r="I206" i="2" l="1"/>
  <c r="C207" i="2"/>
  <c r="G207" i="2" s="1"/>
  <c r="D207" i="2" l="1"/>
  <c r="F207" i="2"/>
  <c r="I207" i="2" l="1"/>
  <c r="C208" i="2"/>
  <c r="G208" i="2" s="1"/>
  <c r="D208" i="2" l="1"/>
  <c r="F208" i="2" s="1"/>
  <c r="I208" i="2" l="1"/>
  <c r="C209" i="2"/>
  <c r="G209" i="2" s="1"/>
  <c r="D209" i="2" l="1"/>
  <c r="F209" i="2"/>
  <c r="I209" i="2" l="1"/>
  <c r="C210" i="2"/>
  <c r="G210" i="2" s="1"/>
  <c r="D210" i="2" l="1"/>
  <c r="F210" i="2"/>
  <c r="I210" i="2" l="1"/>
  <c r="C211" i="2"/>
  <c r="G211" i="2" s="1"/>
  <c r="F211" i="2" l="1"/>
  <c r="D211" i="2"/>
  <c r="I211" i="2" l="1"/>
  <c r="C212" i="2"/>
  <c r="G212" i="2" s="1"/>
  <c r="F212" i="2" l="1"/>
  <c r="D212" i="2"/>
  <c r="I212" i="2" l="1"/>
  <c r="C213" i="2"/>
  <c r="G213" i="2" s="1"/>
  <c r="F213" i="2" l="1"/>
  <c r="D213" i="2"/>
  <c r="I213" i="2" l="1"/>
  <c r="C214" i="2"/>
  <c r="G214" i="2" s="1"/>
  <c r="D214" i="2" l="1"/>
  <c r="F214" i="2"/>
  <c r="I214" i="2" l="1"/>
  <c r="C215" i="2"/>
  <c r="G215" i="2" s="1"/>
  <c r="D215" i="2" l="1"/>
  <c r="F215" i="2"/>
  <c r="I215" i="2" l="1"/>
  <c r="C216" i="2" s="1"/>
  <c r="G216" i="2" s="1"/>
  <c r="D216" i="2" l="1"/>
  <c r="F216" i="2"/>
  <c r="I216" i="2" l="1"/>
  <c r="C217" i="2"/>
  <c r="G217" i="2" s="1"/>
  <c r="F217" i="2" l="1"/>
  <c r="D217" i="2"/>
  <c r="I217" i="2" l="1"/>
  <c r="C218" i="2"/>
  <c r="G218" i="2" s="1"/>
  <c r="D218" i="2" l="1"/>
  <c r="F218" i="2" s="1"/>
  <c r="I218" i="2" l="1"/>
  <c r="C219" i="2"/>
  <c r="G219" i="2" s="1"/>
  <c r="D219" i="2" l="1"/>
  <c r="F219" i="2"/>
  <c r="I219" i="2" l="1"/>
  <c r="C220" i="2"/>
  <c r="G220" i="2" s="1"/>
  <c r="F220" i="2" l="1"/>
  <c r="D220" i="2"/>
  <c r="I220" i="2" l="1"/>
  <c r="C221" i="2"/>
  <c r="G221" i="2" s="1"/>
  <c r="D221" i="2" l="1"/>
  <c r="F221" i="2"/>
  <c r="I221" i="2" l="1"/>
  <c r="C222" i="2"/>
  <c r="G222" i="2" s="1"/>
  <c r="F222" i="2" l="1"/>
  <c r="D222" i="2"/>
  <c r="I222" i="2" l="1"/>
  <c r="C223" i="2"/>
  <c r="G223" i="2" s="1"/>
  <c r="D223" i="2" l="1"/>
  <c r="F223" i="2"/>
  <c r="I223" i="2" l="1"/>
  <c r="C224" i="2"/>
  <c r="G224" i="2" s="1"/>
  <c r="F224" i="2" l="1"/>
  <c r="D224" i="2"/>
  <c r="I224" i="2" l="1"/>
  <c r="C225" i="2"/>
  <c r="G225" i="2" s="1"/>
  <c r="F225" i="2" l="1"/>
  <c r="D225" i="2"/>
  <c r="I225" i="2" l="1"/>
  <c r="C226" i="2"/>
  <c r="G226" i="2" s="1"/>
  <c r="F226" i="2" l="1"/>
  <c r="D226" i="2"/>
  <c r="I226" i="2" l="1"/>
  <c r="C227" i="2"/>
  <c r="G227" i="2" s="1"/>
  <c r="D227" i="2" l="1"/>
  <c r="F227" i="2"/>
  <c r="I227" i="2" l="1"/>
  <c r="C228" i="2"/>
  <c r="G228" i="2" s="1"/>
  <c r="F228" i="2" l="1"/>
  <c r="D228" i="2"/>
  <c r="I228" i="2" l="1"/>
  <c r="C229" i="2"/>
  <c r="G229" i="2" s="1"/>
  <c r="D229" i="2" l="1"/>
  <c r="F229" i="2" s="1"/>
  <c r="I229" i="2" l="1"/>
  <c r="C230" i="2" s="1"/>
  <c r="G230" i="2" s="1"/>
  <c r="D230" i="2" l="1"/>
  <c r="F230" i="2" s="1"/>
  <c r="I230" i="2" l="1"/>
  <c r="C231" i="2"/>
  <c r="G231" i="2" s="1"/>
  <c r="D231" i="2" l="1"/>
  <c r="F231" i="2"/>
  <c r="I231" i="2" l="1"/>
  <c r="C232" i="2"/>
  <c r="G232" i="2" s="1"/>
  <c r="D232" i="2" l="1"/>
  <c r="F232" i="2"/>
  <c r="I232" i="2" l="1"/>
  <c r="C233" i="2"/>
  <c r="G233" i="2" s="1"/>
  <c r="D233" i="2" l="1"/>
  <c r="F233" i="2" s="1"/>
  <c r="I233" i="2" l="1"/>
  <c r="C234" i="2"/>
  <c r="G234" i="2" s="1"/>
  <c r="D234" i="2" l="1"/>
  <c r="F234" i="2"/>
  <c r="I234" i="2" l="1"/>
  <c r="C235" i="2"/>
  <c r="G235" i="2" s="1"/>
  <c r="F235" i="2" l="1"/>
  <c r="D235" i="2"/>
  <c r="I235" i="2" l="1"/>
  <c r="C236" i="2"/>
  <c r="G236" i="2" s="1"/>
  <c r="D236" i="2" l="1"/>
  <c r="F236" i="2"/>
  <c r="I236" i="2" l="1"/>
  <c r="C237" i="2"/>
  <c r="G237" i="2" s="1"/>
  <c r="D237" i="2" l="1"/>
  <c r="F237" i="2" s="1"/>
  <c r="I237" i="2" l="1"/>
  <c r="C238" i="2"/>
  <c r="G238" i="2" s="1"/>
  <c r="F238" i="2" l="1"/>
  <c r="D238" i="2"/>
  <c r="I238" i="2" l="1"/>
  <c r="C239" i="2"/>
  <c r="G239" i="2" s="1"/>
  <c r="F239" i="2" l="1"/>
  <c r="D239" i="2"/>
  <c r="I239" i="2" l="1"/>
  <c r="C240" i="2"/>
  <c r="G240" i="2" s="1"/>
  <c r="D240" i="2" l="1"/>
  <c r="F240" i="2" s="1"/>
  <c r="I240" i="2" l="1"/>
  <c r="C241" i="2"/>
  <c r="G241" i="2" s="1"/>
  <c r="D241" i="2" l="1"/>
  <c r="F241" i="2" s="1"/>
  <c r="I241" i="2" l="1"/>
  <c r="C242" i="2"/>
  <c r="G242" i="2" s="1"/>
  <c r="F242" i="2" l="1"/>
  <c r="D242" i="2"/>
  <c r="I242" i="2" l="1"/>
  <c r="C243" i="2"/>
  <c r="G243" i="2" s="1"/>
  <c r="D243" i="2" l="1"/>
  <c r="F243" i="2"/>
  <c r="I243" i="2" l="1"/>
  <c r="C244" i="2"/>
  <c r="G244" i="2" s="1"/>
  <c r="F244" i="2" l="1"/>
  <c r="D244" i="2"/>
  <c r="I244" i="2" l="1"/>
  <c r="C245" i="2"/>
  <c r="G245" i="2" s="1"/>
  <c r="F245" i="2" l="1"/>
  <c r="D245" i="2"/>
  <c r="I245" i="2" l="1"/>
  <c r="C246" i="2"/>
  <c r="G246" i="2" s="1"/>
  <c r="F246" i="2" l="1"/>
  <c r="D246" i="2"/>
  <c r="I246" i="2" l="1"/>
  <c r="C247" i="2"/>
  <c r="G247" i="2" s="1"/>
  <c r="D247" i="2" l="1"/>
  <c r="F247" i="2" s="1"/>
  <c r="I247" i="2" l="1"/>
  <c r="C248" i="2"/>
  <c r="G248" i="2" s="1"/>
  <c r="D248" i="2" l="1"/>
  <c r="F248" i="2"/>
  <c r="I248" i="2" l="1"/>
  <c r="C249" i="2"/>
  <c r="G249" i="2" s="1"/>
  <c r="D249" i="2" l="1"/>
  <c r="F249" i="2"/>
  <c r="I249" i="2" l="1"/>
  <c r="C250" i="2" s="1"/>
  <c r="G250" i="2" s="1"/>
  <c r="D250" i="2" l="1"/>
  <c r="F250" i="2"/>
  <c r="I250" i="2" l="1"/>
  <c r="C251" i="2"/>
  <c r="G251" i="2" s="1"/>
  <c r="D251" i="2" l="1"/>
  <c r="F251" i="2"/>
  <c r="I251" i="2" l="1"/>
  <c r="C252" i="2"/>
  <c r="G252" i="2" s="1"/>
  <c r="D252" i="2" l="1"/>
  <c r="F252" i="2"/>
  <c r="I252" i="2" l="1"/>
  <c r="C253" i="2"/>
  <c r="G253" i="2" s="1"/>
  <c r="D253" i="2" l="1"/>
  <c r="F253" i="2"/>
  <c r="I253" i="2" l="1"/>
  <c r="C254" i="2"/>
  <c r="G254" i="2" s="1"/>
  <c r="D254" i="2" l="1"/>
  <c r="F254" i="2" s="1"/>
  <c r="I254" i="2" l="1"/>
  <c r="C255" i="2"/>
  <c r="G255" i="2" s="1"/>
  <c r="D255" i="2" l="1"/>
  <c r="F255" i="2" s="1"/>
  <c r="I255" i="2" l="1"/>
  <c r="C256" i="2"/>
  <c r="G256" i="2" s="1"/>
  <c r="F256" i="2" l="1"/>
  <c r="D256" i="2"/>
  <c r="I256" i="2" l="1"/>
  <c r="C257" i="2"/>
  <c r="G257" i="2" s="1"/>
  <c r="F257" i="2" l="1"/>
  <c r="D257" i="2"/>
  <c r="I257" i="2" l="1"/>
  <c r="C258" i="2"/>
  <c r="G258" i="2" s="1"/>
  <c r="F258" i="2" l="1"/>
  <c r="D258" i="2"/>
  <c r="I258" i="2" l="1"/>
  <c r="C259" i="2"/>
  <c r="G259" i="2" s="1"/>
  <c r="D259" i="2" l="1"/>
  <c r="F259" i="2" s="1"/>
  <c r="I259" i="2" l="1"/>
  <c r="C260" i="2"/>
  <c r="G260" i="2" s="1"/>
  <c r="D260" i="2" l="1"/>
  <c r="F260" i="2" s="1"/>
  <c r="I260" i="2" l="1"/>
  <c r="C261" i="2"/>
  <c r="G261" i="2" s="1"/>
  <c r="F261" i="2" l="1"/>
  <c r="D261" i="2"/>
  <c r="I261" i="2" l="1"/>
  <c r="C262" i="2"/>
  <c r="G262" i="2" s="1"/>
  <c r="F262" i="2" l="1"/>
  <c r="D262" i="2"/>
  <c r="I262" i="2" l="1"/>
  <c r="C263" i="2"/>
  <c r="G263" i="2" s="1"/>
  <c r="F263" i="2" l="1"/>
  <c r="D263" i="2"/>
  <c r="I263" i="2" l="1"/>
  <c r="C264" i="2"/>
  <c r="G264" i="2" s="1"/>
  <c r="D264" i="2" l="1"/>
  <c r="F264" i="2"/>
  <c r="I264" i="2" l="1"/>
  <c r="C265" i="2"/>
  <c r="G265" i="2" s="1"/>
  <c r="D265" i="2" l="1"/>
  <c r="F265" i="2"/>
  <c r="I265" i="2" l="1"/>
  <c r="C266" i="2"/>
  <c r="G266" i="2" s="1"/>
  <c r="D266" i="2" l="1"/>
  <c r="F266" i="2" s="1"/>
  <c r="I266" i="2" l="1"/>
  <c r="C267" i="2"/>
  <c r="G267" i="2" s="1"/>
  <c r="F267" i="2" l="1"/>
  <c r="D267" i="2"/>
  <c r="I267" i="2" l="1"/>
  <c r="C268" i="2"/>
  <c r="G268" i="2" s="1"/>
  <c r="D268" i="2" l="1"/>
  <c r="F268" i="2"/>
  <c r="I268" i="2" l="1"/>
  <c r="C269" i="2"/>
  <c r="G269" i="2" s="1"/>
  <c r="F269" i="2" l="1"/>
  <c r="D269" i="2"/>
  <c r="I269" i="2" l="1"/>
  <c r="C270" i="2"/>
  <c r="G270" i="2" s="1"/>
  <c r="D270" i="2" l="1"/>
  <c r="F270" i="2"/>
  <c r="I270" i="2" l="1"/>
  <c r="C271" i="2"/>
  <c r="G271" i="2" s="1"/>
  <c r="F271" i="2" l="1"/>
  <c r="D271" i="2"/>
  <c r="I271" i="2" l="1"/>
  <c r="C272" i="2"/>
  <c r="G272" i="2" s="1"/>
  <c r="D272" i="2" l="1"/>
  <c r="F272" i="2" s="1"/>
  <c r="I272" i="2" l="1"/>
  <c r="C273" i="2"/>
  <c r="G273" i="2" s="1"/>
  <c r="D273" i="2" l="1"/>
  <c r="F273" i="2" s="1"/>
  <c r="I273" i="2" l="1"/>
  <c r="C274" i="2"/>
  <c r="G274" i="2" s="1"/>
  <c r="F274" i="2" l="1"/>
  <c r="D274" i="2"/>
  <c r="I274" i="2" l="1"/>
  <c r="C275" i="2"/>
  <c r="G275" i="2" s="1"/>
  <c r="D275" i="2" l="1"/>
  <c r="F275" i="2" s="1"/>
  <c r="I275" i="2" l="1"/>
  <c r="C276" i="2"/>
  <c r="G276" i="2" s="1"/>
  <c r="F276" i="2" l="1"/>
  <c r="D276" i="2"/>
  <c r="I276" i="2" l="1"/>
  <c r="C277" i="2"/>
  <c r="G277" i="2" s="1"/>
  <c r="F277" i="2" l="1"/>
  <c r="D277" i="2"/>
  <c r="I277" i="2" l="1"/>
  <c r="C278" i="2" s="1"/>
  <c r="G278" i="2" s="1"/>
  <c r="D278" i="2" l="1"/>
  <c r="F278" i="2" s="1"/>
  <c r="I278" i="2" l="1"/>
  <c r="C279" i="2"/>
  <c r="G279" i="2" s="1"/>
  <c r="F279" i="2" l="1"/>
  <c r="D279" i="2"/>
  <c r="I279" i="2" l="1"/>
  <c r="C280" i="2"/>
  <c r="G280" i="2" s="1"/>
  <c r="F280" i="2" l="1"/>
  <c r="D280" i="2"/>
  <c r="I280" i="2" l="1"/>
  <c r="C281" i="2"/>
  <c r="G281" i="2" s="1"/>
  <c r="D281" i="2" l="1"/>
  <c r="F281" i="2"/>
  <c r="I281" i="2" l="1"/>
  <c r="C282" i="2"/>
  <c r="G282" i="2" s="1"/>
  <c r="F282" i="2" l="1"/>
  <c r="D282" i="2"/>
  <c r="I282" i="2" l="1"/>
  <c r="C283" i="2"/>
  <c r="G283" i="2" s="1"/>
  <c r="D283" i="2" l="1"/>
  <c r="F283" i="2" s="1"/>
  <c r="I283" i="2" l="1"/>
  <c r="C284" i="2"/>
  <c r="G284" i="2" s="1"/>
  <c r="D284" i="2" l="1"/>
  <c r="F284" i="2"/>
  <c r="I284" i="2" l="1"/>
  <c r="C285" i="2"/>
  <c r="G285" i="2" s="1"/>
  <c r="D285" i="2" l="1"/>
  <c r="F285" i="2"/>
  <c r="I285" i="2" l="1"/>
  <c r="C286" i="2"/>
  <c r="G286" i="2" s="1"/>
  <c r="D286" i="2" l="1"/>
  <c r="F286" i="2"/>
  <c r="I286" i="2" l="1"/>
  <c r="C287" i="2"/>
  <c r="G287" i="2" s="1"/>
  <c r="D287" i="2" l="1"/>
  <c r="F287" i="2"/>
  <c r="I287" i="2" l="1"/>
  <c r="C288" i="2"/>
  <c r="G288" i="2" s="1"/>
  <c r="D288" i="2" l="1"/>
  <c r="F288" i="2"/>
  <c r="I288" i="2" l="1"/>
  <c r="C289" i="2"/>
  <c r="G289" i="2" s="1"/>
  <c r="F289" i="2" l="1"/>
  <c r="D289" i="2"/>
  <c r="I289" i="2" l="1"/>
  <c r="C290" i="2"/>
  <c r="G290" i="2" s="1"/>
  <c r="F290" i="2" l="1"/>
  <c r="D290" i="2"/>
  <c r="I290" i="2" l="1"/>
  <c r="C291" i="2" s="1"/>
  <c r="G291" i="2" s="1"/>
  <c r="F291" i="2" l="1"/>
  <c r="D291" i="2"/>
  <c r="I291" i="2" l="1"/>
  <c r="C292" i="2"/>
  <c r="G292" i="2" s="1"/>
  <c r="F292" i="2" l="1"/>
  <c r="D292" i="2"/>
  <c r="I292" i="2" l="1"/>
  <c r="C293" i="2"/>
  <c r="G293" i="2" s="1"/>
  <c r="D293" i="2" l="1"/>
  <c r="F293" i="2"/>
  <c r="I293" i="2" l="1"/>
  <c r="C294" i="2"/>
  <c r="G294" i="2" s="1"/>
  <c r="D294" i="2" l="1"/>
  <c r="F294" i="2"/>
  <c r="I294" i="2" l="1"/>
  <c r="C295" i="2"/>
  <c r="G295" i="2" s="1"/>
  <c r="D295" i="2" l="1"/>
  <c r="F295" i="2" s="1"/>
  <c r="I295" i="2" l="1"/>
  <c r="C296" i="2"/>
  <c r="G296" i="2" s="1"/>
  <c r="D296" i="2" l="1"/>
  <c r="F296" i="2" s="1"/>
  <c r="I296" i="2" l="1"/>
  <c r="C297" i="2"/>
  <c r="G297" i="2" s="1"/>
  <c r="F297" i="2" l="1"/>
  <c r="D297" i="2"/>
  <c r="I297" i="2" l="1"/>
  <c r="C298" i="2"/>
  <c r="G298" i="2" s="1"/>
  <c r="F298" i="2" l="1"/>
  <c r="D298" i="2"/>
  <c r="I298" i="2" l="1"/>
  <c r="C299" i="2"/>
  <c r="G299" i="2" s="1"/>
  <c r="D299" i="2" l="1"/>
  <c r="F299" i="2"/>
  <c r="I299" i="2" l="1"/>
  <c r="C300" i="2"/>
  <c r="G300" i="2" s="1"/>
  <c r="F300" i="2" l="1"/>
  <c r="D300" i="2"/>
  <c r="I300" i="2" l="1"/>
  <c r="C301" i="2"/>
  <c r="G301" i="2" s="1"/>
  <c r="D301" i="2" l="1"/>
  <c r="F301" i="2" s="1"/>
  <c r="I301" i="2" l="1"/>
  <c r="C302" i="2"/>
  <c r="G302" i="2" s="1"/>
  <c r="D302" i="2" l="1"/>
  <c r="F302" i="2"/>
  <c r="I302" i="2" l="1"/>
  <c r="C303" i="2"/>
  <c r="G303" i="2" s="1"/>
  <c r="D303" i="2" l="1"/>
  <c r="F303" i="2"/>
  <c r="I303" i="2" l="1"/>
  <c r="C304" i="2"/>
  <c r="G304" i="2" s="1"/>
  <c r="D304" i="2" l="1"/>
  <c r="F304" i="2"/>
  <c r="I304" i="2" l="1"/>
  <c r="C305" i="2"/>
  <c r="G305" i="2" s="1"/>
  <c r="F305" i="2" l="1"/>
  <c r="D305" i="2"/>
  <c r="I305" i="2" l="1"/>
  <c r="C306" i="2"/>
  <c r="G306" i="2" s="1"/>
  <c r="D306" i="2" l="1"/>
  <c r="F306" i="2"/>
  <c r="I306" i="2" l="1"/>
  <c r="C307" i="2"/>
  <c r="G307" i="2" s="1"/>
  <c r="D307" i="2" l="1"/>
  <c r="F307" i="2"/>
  <c r="I307" i="2" l="1"/>
  <c r="C308" i="2"/>
  <c r="G308" i="2" s="1"/>
  <c r="D308" i="2" l="1"/>
  <c r="F308" i="2"/>
  <c r="I308" i="2" l="1"/>
  <c r="C309" i="2"/>
  <c r="G309" i="2" s="1"/>
  <c r="D309" i="2" l="1"/>
  <c r="F309" i="2"/>
  <c r="I309" i="2" l="1"/>
  <c r="C310" i="2"/>
  <c r="G310" i="2" s="1"/>
  <c r="F310" i="2" l="1"/>
  <c r="D310" i="2"/>
  <c r="I310" i="2" l="1"/>
  <c r="C311" i="2"/>
  <c r="G311" i="2" s="1"/>
  <c r="D311" i="2" l="1"/>
  <c r="F311" i="2"/>
  <c r="I311" i="2" l="1"/>
  <c r="C312" i="2"/>
  <c r="G312" i="2" s="1"/>
  <c r="D312" i="2" l="1"/>
  <c r="F312" i="2"/>
  <c r="I312" i="2" l="1"/>
  <c r="C313" i="2"/>
  <c r="G313" i="2" s="1"/>
  <c r="D313" i="2" l="1"/>
  <c r="F313" i="2"/>
  <c r="I313" i="2" l="1"/>
  <c r="C314" i="2"/>
  <c r="G314" i="2" s="1"/>
  <c r="F314" i="2" l="1"/>
  <c r="D314" i="2"/>
  <c r="I314" i="2" l="1"/>
  <c r="C315" i="2"/>
  <c r="G315" i="2" s="1"/>
  <c r="F315" i="2" l="1"/>
  <c r="D315" i="2"/>
  <c r="I315" i="2" l="1"/>
  <c r="C316" i="2"/>
  <c r="G316" i="2" s="1"/>
  <c r="D316" i="2" l="1"/>
  <c r="F316" i="2"/>
  <c r="I316" i="2" l="1"/>
  <c r="C317" i="2"/>
  <c r="G317" i="2" s="1"/>
  <c r="F317" i="2" l="1"/>
  <c r="D317" i="2"/>
  <c r="I317" i="2" l="1"/>
  <c r="C318" i="2"/>
  <c r="G318" i="2" s="1"/>
  <c r="D318" i="2" l="1"/>
  <c r="F318" i="2" l="1"/>
  <c r="I318" i="2" s="1"/>
  <c r="C319" i="2" s="1"/>
  <c r="G319" i="2" s="1"/>
  <c r="D319" i="2" l="1"/>
  <c r="F319" i="2"/>
  <c r="I319" i="2" l="1"/>
  <c r="C320" i="2"/>
  <c r="G320" i="2" s="1"/>
  <c r="D320" i="2" l="1"/>
  <c r="F320" i="2"/>
  <c r="I320" i="2" l="1"/>
  <c r="C321" i="2"/>
  <c r="G321" i="2" s="1"/>
  <c r="D321" i="2" l="1"/>
  <c r="F321" i="2"/>
  <c r="I321" i="2" l="1"/>
  <c r="C322" i="2"/>
  <c r="G322" i="2" s="1"/>
  <c r="D322" i="2" l="1"/>
  <c r="F322" i="2"/>
  <c r="I322" i="2" l="1"/>
  <c r="C323" i="2"/>
  <c r="G323" i="2" s="1"/>
  <c r="D323" i="2" l="1"/>
  <c r="F323" i="2"/>
  <c r="I323" i="2" l="1"/>
  <c r="C324" i="2"/>
  <c r="G324" i="2" s="1"/>
  <c r="D324" i="2" l="1"/>
  <c r="F324" i="2"/>
  <c r="I324" i="2" l="1"/>
  <c r="C325" i="2"/>
  <c r="G325" i="2" s="1"/>
  <c r="F325" i="2" l="1"/>
  <c r="D325" i="2"/>
  <c r="I325" i="2" l="1"/>
  <c r="C326" i="2"/>
  <c r="G326" i="2" s="1"/>
  <c r="D326" i="2" l="1"/>
  <c r="F326" i="2"/>
  <c r="I326" i="2" l="1"/>
  <c r="C327" i="2"/>
  <c r="G327" i="2" s="1"/>
  <c r="D327" i="2" l="1"/>
  <c r="F327" i="2" s="1"/>
  <c r="I327" i="2" l="1"/>
  <c r="C328" i="2"/>
  <c r="G328" i="2" s="1"/>
  <c r="D328" i="2" l="1"/>
  <c r="F328" i="2"/>
  <c r="I328" i="2" l="1"/>
  <c r="C329" i="2"/>
  <c r="G329" i="2" s="1"/>
  <c r="F329" i="2" l="1"/>
  <c r="D329" i="2"/>
  <c r="I329" i="2" l="1"/>
  <c r="C330" i="2"/>
  <c r="G330" i="2" s="1"/>
  <c r="F330" i="2" l="1"/>
  <c r="D330" i="2"/>
  <c r="I330" i="2" l="1"/>
  <c r="C331" i="2"/>
  <c r="G331" i="2" s="1"/>
  <c r="F331" i="2" l="1"/>
  <c r="D331" i="2"/>
  <c r="I331" i="2" l="1"/>
  <c r="C332" i="2"/>
  <c r="G332" i="2" s="1"/>
  <c r="F332" i="2" l="1"/>
  <c r="D332" i="2"/>
  <c r="I332" i="2" l="1"/>
  <c r="C333" i="2"/>
  <c r="G333" i="2" s="1"/>
  <c r="D333" i="2" l="1"/>
  <c r="F333" i="2" s="1"/>
  <c r="I333" i="2" l="1"/>
  <c r="C334" i="2"/>
  <c r="G334" i="2" s="1"/>
  <c r="D334" i="2" l="1"/>
  <c r="F334" i="2"/>
  <c r="I334" i="2" l="1"/>
  <c r="C335" i="2"/>
  <c r="G335" i="2" s="1"/>
  <c r="F335" i="2" l="1"/>
  <c r="D335" i="2"/>
  <c r="I335" i="2" l="1"/>
  <c r="C336" i="2"/>
  <c r="G336" i="2" s="1"/>
  <c r="D336" i="2" l="1"/>
  <c r="F336" i="2" s="1"/>
  <c r="I336" i="2" l="1"/>
  <c r="C337" i="2"/>
  <c r="G337" i="2" s="1"/>
  <c r="D337" i="2" l="1"/>
  <c r="F337" i="2"/>
  <c r="I337" i="2" l="1"/>
  <c r="C338" i="2"/>
  <c r="G338" i="2" s="1"/>
  <c r="F338" i="2" l="1"/>
  <c r="D338" i="2"/>
  <c r="I338" i="2" l="1"/>
  <c r="C339" i="2"/>
  <c r="G339" i="2" s="1"/>
  <c r="F339" i="2" l="1"/>
  <c r="D339" i="2"/>
  <c r="I339" i="2" l="1"/>
  <c r="C340" i="2"/>
  <c r="G340" i="2" s="1"/>
  <c r="D340" i="2" l="1"/>
  <c r="F340" i="2"/>
  <c r="I340" i="2" l="1"/>
  <c r="C341" i="2"/>
  <c r="G341" i="2" s="1"/>
  <c r="D341" i="2" l="1"/>
  <c r="F341" i="2"/>
  <c r="I341" i="2" l="1"/>
  <c r="C342" i="2"/>
  <c r="G342" i="2" s="1"/>
  <c r="D342" i="2" l="1"/>
  <c r="F342" i="2"/>
  <c r="I342" i="2" l="1"/>
  <c r="C343" i="2"/>
  <c r="G343" i="2" s="1"/>
  <c r="D343" i="2" l="1"/>
  <c r="F343" i="2"/>
  <c r="I343" i="2" l="1"/>
  <c r="C344" i="2"/>
  <c r="G344" i="2" s="1"/>
  <c r="D344" i="2" l="1"/>
  <c r="F344" i="2"/>
  <c r="I344" i="2" l="1"/>
  <c r="C345" i="2"/>
  <c r="G345" i="2" s="1"/>
  <c r="F345" i="2" l="1"/>
  <c r="D345" i="2"/>
  <c r="I345" i="2" l="1"/>
  <c r="C346" i="2"/>
  <c r="G346" i="2" s="1"/>
  <c r="D346" i="2" l="1"/>
  <c r="F346" i="2" s="1"/>
  <c r="I346" i="2" l="1"/>
  <c r="C347" i="2"/>
  <c r="G347" i="2" s="1"/>
  <c r="D347" i="2" l="1"/>
  <c r="F347" i="2"/>
  <c r="I347" i="2" l="1"/>
  <c r="C348" i="2"/>
  <c r="G348" i="2" s="1"/>
  <c r="D348" i="2" l="1"/>
  <c r="F348" i="2" s="1"/>
  <c r="I348" i="2" l="1"/>
  <c r="C349" i="2"/>
  <c r="G349" i="2" s="1"/>
  <c r="D349" i="2" l="1"/>
  <c r="F349" i="2"/>
  <c r="I349" i="2" l="1"/>
  <c r="C350" i="2"/>
  <c r="G350" i="2" s="1"/>
  <c r="F350" i="2" l="1"/>
  <c r="D350" i="2"/>
  <c r="I350" i="2" l="1"/>
  <c r="C351" i="2"/>
  <c r="G351" i="2" s="1"/>
  <c r="D351" i="2" l="1"/>
  <c r="F351" i="2" s="1"/>
  <c r="I351" i="2" l="1"/>
  <c r="C352" i="2"/>
  <c r="G352" i="2" s="1"/>
  <c r="D352" i="2" l="1"/>
  <c r="F352" i="2"/>
  <c r="I352" i="2" l="1"/>
  <c r="C353" i="2"/>
  <c r="G353" i="2" s="1"/>
  <c r="F353" i="2" l="1"/>
  <c r="D353" i="2"/>
  <c r="I353" i="2" l="1"/>
  <c r="C354" i="2"/>
  <c r="G354" i="2" s="1"/>
  <c r="F354" i="2" l="1"/>
  <c r="D354" i="2"/>
  <c r="I354" i="2" l="1"/>
  <c r="C355" i="2"/>
  <c r="G355" i="2" s="1"/>
  <c r="F355" i="2" l="1"/>
  <c r="D355" i="2"/>
  <c r="I355" i="2" l="1"/>
  <c r="C356" i="2"/>
  <c r="G356" i="2" s="1"/>
  <c r="D356" i="2" l="1"/>
  <c r="F356" i="2" s="1"/>
  <c r="I356" i="2" l="1"/>
  <c r="C357" i="2"/>
  <c r="G357" i="2" s="1"/>
  <c r="F357" i="2" l="1"/>
  <c r="D357" i="2"/>
  <c r="I357" i="2" l="1"/>
  <c r="C358" i="2"/>
  <c r="G358" i="2" s="1"/>
  <c r="D358" i="2" l="1"/>
  <c r="F358" i="2"/>
  <c r="I358" i="2" l="1"/>
  <c r="C359" i="2"/>
  <c r="G359" i="2" s="1"/>
  <c r="F359" i="2" l="1"/>
  <c r="D359" i="2"/>
  <c r="I359" i="2" l="1"/>
  <c r="C360" i="2"/>
  <c r="G360" i="2" s="1"/>
  <c r="F360" i="2" l="1"/>
  <c r="D360" i="2"/>
  <c r="I360" i="2" l="1"/>
  <c r="C361" i="2"/>
  <c r="G361" i="2" s="1"/>
  <c r="F361" i="2" l="1"/>
  <c r="D361" i="2"/>
  <c r="I361" i="2" l="1"/>
  <c r="C362" i="2"/>
  <c r="G362" i="2" s="1"/>
  <c r="F362" i="2" l="1"/>
  <c r="D362" i="2"/>
  <c r="I362" i="2" l="1"/>
  <c r="J362" i="2" s="1"/>
  <c r="C363" i="2"/>
  <c r="G363" i="2" s="1"/>
  <c r="D363" i="2" l="1"/>
  <c r="E362" i="2" s="1"/>
  <c r="H362" i="2" s="1"/>
  <c r="J5" i="2"/>
  <c r="E5" i="2" s="1"/>
  <c r="J6" i="2"/>
  <c r="E6" i="2" s="1"/>
  <c r="H6" i="2" s="1"/>
  <c r="J4" i="2"/>
  <c r="J7" i="2"/>
  <c r="E7" i="2" s="1"/>
  <c r="H7" i="2" s="1"/>
  <c r="J8" i="2"/>
  <c r="E8" i="2" s="1"/>
  <c r="H8" i="2" s="1"/>
  <c r="J9" i="2"/>
  <c r="E9" i="2" s="1"/>
  <c r="H9" i="2" s="1"/>
  <c r="J10" i="2"/>
  <c r="E10" i="2" s="1"/>
  <c r="H10" i="2" s="1"/>
  <c r="J11" i="2"/>
  <c r="E11" i="2" s="1"/>
  <c r="H11" i="2" s="1"/>
  <c r="J12" i="2"/>
  <c r="E12" i="2" s="1"/>
  <c r="H12" i="2" s="1"/>
  <c r="J13" i="2"/>
  <c r="E13" i="2" s="1"/>
  <c r="H13" i="2" s="1"/>
  <c r="J14" i="2"/>
  <c r="E14" i="2" s="1"/>
  <c r="H14" i="2" s="1"/>
  <c r="J16" i="2"/>
  <c r="E16" i="2" s="1"/>
  <c r="H16" i="2" s="1"/>
  <c r="J15" i="2"/>
  <c r="E15" i="2" s="1"/>
  <c r="H15" i="2" s="1"/>
  <c r="J17" i="2"/>
  <c r="E17" i="2" s="1"/>
  <c r="H17" i="2" s="1"/>
  <c r="J18" i="2"/>
  <c r="E18" i="2" s="1"/>
  <c r="H18" i="2" s="1"/>
  <c r="J19" i="2"/>
  <c r="E19" i="2" s="1"/>
  <c r="H19" i="2" s="1"/>
  <c r="J21" i="2"/>
  <c r="E21" i="2" s="1"/>
  <c r="H21" i="2" s="1"/>
  <c r="J20" i="2"/>
  <c r="E20" i="2" s="1"/>
  <c r="H20" i="2" s="1"/>
  <c r="J22" i="2"/>
  <c r="E22" i="2" s="1"/>
  <c r="H22" i="2" s="1"/>
  <c r="J23" i="2"/>
  <c r="E23" i="2" s="1"/>
  <c r="H23" i="2" s="1"/>
  <c r="J24" i="2"/>
  <c r="E24" i="2" s="1"/>
  <c r="H24" i="2" s="1"/>
  <c r="J25" i="2"/>
  <c r="E25" i="2" s="1"/>
  <c r="H25" i="2" s="1"/>
  <c r="J26" i="2"/>
  <c r="E26" i="2" s="1"/>
  <c r="H26" i="2" s="1"/>
  <c r="J27" i="2"/>
  <c r="E27" i="2" s="1"/>
  <c r="H27" i="2" s="1"/>
  <c r="J29" i="2"/>
  <c r="E29" i="2" s="1"/>
  <c r="H29" i="2" s="1"/>
  <c r="J28" i="2"/>
  <c r="E28" i="2" s="1"/>
  <c r="H28" i="2" s="1"/>
  <c r="J30" i="2"/>
  <c r="E30" i="2" s="1"/>
  <c r="H30" i="2" s="1"/>
  <c r="J31" i="2"/>
  <c r="E31" i="2" s="1"/>
  <c r="H31" i="2" s="1"/>
  <c r="J32" i="2"/>
  <c r="E32" i="2" s="1"/>
  <c r="H32" i="2" s="1"/>
  <c r="J33" i="2"/>
  <c r="E33" i="2" s="1"/>
  <c r="H33" i="2" s="1"/>
  <c r="J34" i="2"/>
  <c r="E34" i="2" s="1"/>
  <c r="H34" i="2" s="1"/>
  <c r="J35" i="2"/>
  <c r="E35" i="2" s="1"/>
  <c r="H35" i="2" s="1"/>
  <c r="J37" i="2"/>
  <c r="E37" i="2" s="1"/>
  <c r="H37" i="2" s="1"/>
  <c r="J36" i="2"/>
  <c r="E36" i="2" s="1"/>
  <c r="H36" i="2" s="1"/>
  <c r="J38" i="2"/>
  <c r="E38" i="2" s="1"/>
  <c r="H38" i="2" s="1"/>
  <c r="J39" i="2"/>
  <c r="E39" i="2" s="1"/>
  <c r="H39" i="2" s="1"/>
  <c r="J41" i="2"/>
  <c r="E41" i="2" s="1"/>
  <c r="H41" i="2" s="1"/>
  <c r="J40" i="2"/>
  <c r="E40" i="2" s="1"/>
  <c r="H40" i="2" s="1"/>
  <c r="J42" i="2"/>
  <c r="E42" i="2" s="1"/>
  <c r="H42" i="2" s="1"/>
  <c r="J43" i="2"/>
  <c r="E43" i="2" s="1"/>
  <c r="H43" i="2" s="1"/>
  <c r="J44" i="2"/>
  <c r="E44" i="2" s="1"/>
  <c r="H44" i="2" s="1"/>
  <c r="J45" i="2"/>
  <c r="E45" i="2" s="1"/>
  <c r="H45" i="2" s="1"/>
  <c r="J46" i="2"/>
  <c r="E46" i="2" s="1"/>
  <c r="H46" i="2" s="1"/>
  <c r="J47" i="2"/>
  <c r="E47" i="2" s="1"/>
  <c r="H47" i="2" s="1"/>
  <c r="J48" i="2"/>
  <c r="E48" i="2" s="1"/>
  <c r="H48" i="2" s="1"/>
  <c r="J49" i="2"/>
  <c r="E49" i="2" s="1"/>
  <c r="H49" i="2" s="1"/>
  <c r="J50" i="2"/>
  <c r="E50" i="2" s="1"/>
  <c r="H50" i="2" s="1"/>
  <c r="J51" i="2"/>
  <c r="E51" i="2" s="1"/>
  <c r="H51" i="2" s="1"/>
  <c r="J52" i="2"/>
  <c r="E52" i="2" s="1"/>
  <c r="H52" i="2" s="1"/>
  <c r="J53" i="2"/>
  <c r="E53" i="2" s="1"/>
  <c r="H53" i="2" s="1"/>
  <c r="J54" i="2"/>
  <c r="E54" i="2" s="1"/>
  <c r="H54" i="2" s="1"/>
  <c r="J55" i="2"/>
  <c r="E55" i="2" s="1"/>
  <c r="H55" i="2" s="1"/>
  <c r="J56" i="2"/>
  <c r="E56" i="2" s="1"/>
  <c r="H56" i="2" s="1"/>
  <c r="J57" i="2"/>
  <c r="E57" i="2" s="1"/>
  <c r="H57" i="2" s="1"/>
  <c r="J58" i="2"/>
  <c r="E58" i="2" s="1"/>
  <c r="H58" i="2" s="1"/>
  <c r="J59" i="2"/>
  <c r="E59" i="2" s="1"/>
  <c r="H59" i="2" s="1"/>
  <c r="J60" i="2"/>
  <c r="E60" i="2" s="1"/>
  <c r="H60" i="2" s="1"/>
  <c r="J61" i="2"/>
  <c r="E61" i="2" s="1"/>
  <c r="H61" i="2" s="1"/>
  <c r="J62" i="2"/>
  <c r="E62" i="2" s="1"/>
  <c r="H62" i="2" s="1"/>
  <c r="J63" i="2"/>
  <c r="E63" i="2" s="1"/>
  <c r="H63" i="2" s="1"/>
  <c r="J65" i="2"/>
  <c r="E65" i="2" s="1"/>
  <c r="H65" i="2" s="1"/>
  <c r="J64" i="2"/>
  <c r="E64" i="2" s="1"/>
  <c r="H64" i="2" s="1"/>
  <c r="J66" i="2"/>
  <c r="E66" i="2" s="1"/>
  <c r="H66" i="2" s="1"/>
  <c r="J67" i="2"/>
  <c r="E67" i="2" s="1"/>
  <c r="H67" i="2" s="1"/>
  <c r="J68" i="2"/>
  <c r="E68" i="2" s="1"/>
  <c r="H68" i="2" s="1"/>
  <c r="J69" i="2"/>
  <c r="E69" i="2" s="1"/>
  <c r="H69" i="2" s="1"/>
  <c r="J70" i="2"/>
  <c r="E70" i="2" s="1"/>
  <c r="H70" i="2" s="1"/>
  <c r="J71" i="2"/>
  <c r="E71" i="2" s="1"/>
  <c r="H71" i="2" s="1"/>
  <c r="J72" i="2"/>
  <c r="E72" i="2" s="1"/>
  <c r="H72" i="2" s="1"/>
  <c r="J73" i="2"/>
  <c r="E73" i="2" s="1"/>
  <c r="H73" i="2" s="1"/>
  <c r="J74" i="2"/>
  <c r="E74" i="2" s="1"/>
  <c r="H74" i="2" s="1"/>
  <c r="J75" i="2"/>
  <c r="E75" i="2" s="1"/>
  <c r="H75" i="2" s="1"/>
  <c r="J76" i="2"/>
  <c r="E76" i="2" s="1"/>
  <c r="H76" i="2" s="1"/>
  <c r="J77" i="2"/>
  <c r="E77" i="2" s="1"/>
  <c r="H77" i="2" s="1"/>
  <c r="J78" i="2"/>
  <c r="E78" i="2" s="1"/>
  <c r="H78" i="2" s="1"/>
  <c r="J79" i="2"/>
  <c r="E79" i="2" s="1"/>
  <c r="H79" i="2" s="1"/>
  <c r="J80" i="2"/>
  <c r="E80" i="2" s="1"/>
  <c r="H80" i="2" s="1"/>
  <c r="J81" i="2"/>
  <c r="E81" i="2" s="1"/>
  <c r="H81" i="2" s="1"/>
  <c r="J82" i="2"/>
  <c r="E82" i="2" s="1"/>
  <c r="H82" i="2" s="1"/>
  <c r="J83" i="2"/>
  <c r="E83" i="2" s="1"/>
  <c r="H83" i="2" s="1"/>
  <c r="J85" i="2"/>
  <c r="E85" i="2" s="1"/>
  <c r="H85" i="2" s="1"/>
  <c r="J84" i="2"/>
  <c r="E84" i="2" s="1"/>
  <c r="H84" i="2" s="1"/>
  <c r="J86" i="2"/>
  <c r="E86" i="2" s="1"/>
  <c r="H86" i="2" s="1"/>
  <c r="J87" i="2"/>
  <c r="E87" i="2" s="1"/>
  <c r="H87" i="2" s="1"/>
  <c r="J88" i="2"/>
  <c r="E88" i="2" s="1"/>
  <c r="H88" i="2" s="1"/>
  <c r="J89" i="2"/>
  <c r="E89" i="2" s="1"/>
  <c r="H89" i="2" s="1"/>
  <c r="J90" i="2"/>
  <c r="E90" i="2" s="1"/>
  <c r="H90" i="2" s="1"/>
  <c r="J91" i="2"/>
  <c r="E91" i="2" s="1"/>
  <c r="H91" i="2" s="1"/>
  <c r="J92" i="2"/>
  <c r="E92" i="2" s="1"/>
  <c r="H92" i="2" s="1"/>
  <c r="J94" i="2"/>
  <c r="E94" i="2" s="1"/>
  <c r="H94" i="2" s="1"/>
  <c r="J93" i="2"/>
  <c r="E93" i="2" s="1"/>
  <c r="H93" i="2" s="1"/>
  <c r="J95" i="2"/>
  <c r="E95" i="2" s="1"/>
  <c r="H95" i="2" s="1"/>
  <c r="J96" i="2"/>
  <c r="E96" i="2" s="1"/>
  <c r="H96" i="2" s="1"/>
  <c r="J97" i="2"/>
  <c r="E97" i="2" s="1"/>
  <c r="H97" i="2" s="1"/>
  <c r="J98" i="2"/>
  <c r="E98" i="2" s="1"/>
  <c r="H98" i="2" s="1"/>
  <c r="J99" i="2"/>
  <c r="E99" i="2" s="1"/>
  <c r="H99" i="2" s="1"/>
  <c r="J100" i="2"/>
  <c r="E100" i="2" s="1"/>
  <c r="H100" i="2" s="1"/>
  <c r="J101" i="2"/>
  <c r="E101" i="2" s="1"/>
  <c r="H101" i="2" s="1"/>
  <c r="J102" i="2"/>
  <c r="E102" i="2" s="1"/>
  <c r="H102" i="2" s="1"/>
  <c r="J103" i="2"/>
  <c r="E103" i="2" s="1"/>
  <c r="H103" i="2" s="1"/>
  <c r="J104" i="2"/>
  <c r="E104" i="2" s="1"/>
  <c r="H104" i="2" s="1"/>
  <c r="J105" i="2"/>
  <c r="E105" i="2" s="1"/>
  <c r="H105" i="2" s="1"/>
  <c r="J106" i="2"/>
  <c r="E106" i="2" s="1"/>
  <c r="H106" i="2" s="1"/>
  <c r="J107" i="2"/>
  <c r="E107" i="2" s="1"/>
  <c r="H107" i="2" s="1"/>
  <c r="J108" i="2"/>
  <c r="E108" i="2" s="1"/>
  <c r="H108" i="2" s="1"/>
  <c r="J109" i="2"/>
  <c r="E109" i="2" s="1"/>
  <c r="H109" i="2" s="1"/>
  <c r="J110" i="2"/>
  <c r="E110" i="2" s="1"/>
  <c r="H110" i="2" s="1"/>
  <c r="J111" i="2"/>
  <c r="E111" i="2" s="1"/>
  <c r="H111" i="2" s="1"/>
  <c r="J112" i="2"/>
  <c r="E112" i="2" s="1"/>
  <c r="H112" i="2" s="1"/>
  <c r="J113" i="2"/>
  <c r="E113" i="2" s="1"/>
  <c r="H113" i="2" s="1"/>
  <c r="J114" i="2"/>
  <c r="E114" i="2" s="1"/>
  <c r="H114" i="2" s="1"/>
  <c r="J115" i="2"/>
  <c r="E115" i="2" s="1"/>
  <c r="H115" i="2" s="1"/>
  <c r="J116" i="2"/>
  <c r="E116" i="2" s="1"/>
  <c r="H116" i="2" s="1"/>
  <c r="J117" i="2"/>
  <c r="E117" i="2" s="1"/>
  <c r="H117" i="2" s="1"/>
  <c r="J118" i="2"/>
  <c r="E118" i="2" s="1"/>
  <c r="H118" i="2" s="1"/>
  <c r="J119" i="2"/>
  <c r="E119" i="2" s="1"/>
  <c r="H119" i="2" s="1"/>
  <c r="J120" i="2"/>
  <c r="E120" i="2" s="1"/>
  <c r="H120" i="2" s="1"/>
  <c r="J121" i="2"/>
  <c r="E121" i="2" s="1"/>
  <c r="H121" i="2" s="1"/>
  <c r="J122" i="2"/>
  <c r="E122" i="2" s="1"/>
  <c r="H122" i="2" s="1"/>
  <c r="J123" i="2"/>
  <c r="E123" i="2" s="1"/>
  <c r="H123" i="2" s="1"/>
  <c r="J124" i="2"/>
  <c r="E124" i="2" s="1"/>
  <c r="H124" i="2" s="1"/>
  <c r="J125" i="2"/>
  <c r="E125" i="2" s="1"/>
  <c r="H125" i="2" s="1"/>
  <c r="J126" i="2"/>
  <c r="E126" i="2" s="1"/>
  <c r="H126" i="2" s="1"/>
  <c r="J127" i="2"/>
  <c r="E127" i="2" s="1"/>
  <c r="H127" i="2" s="1"/>
  <c r="J128" i="2"/>
  <c r="E128" i="2" s="1"/>
  <c r="H128" i="2" s="1"/>
  <c r="J129" i="2"/>
  <c r="E129" i="2" s="1"/>
  <c r="H129" i="2" s="1"/>
  <c r="J130" i="2"/>
  <c r="E130" i="2" s="1"/>
  <c r="H130" i="2" s="1"/>
  <c r="J131" i="2"/>
  <c r="E131" i="2" s="1"/>
  <c r="H131" i="2" s="1"/>
  <c r="J132" i="2"/>
  <c r="E132" i="2" s="1"/>
  <c r="H132" i="2" s="1"/>
  <c r="J133" i="2"/>
  <c r="E133" i="2" s="1"/>
  <c r="H133" i="2" s="1"/>
  <c r="J134" i="2"/>
  <c r="E134" i="2" s="1"/>
  <c r="H134" i="2" s="1"/>
  <c r="J135" i="2"/>
  <c r="E135" i="2" s="1"/>
  <c r="H135" i="2" s="1"/>
  <c r="J136" i="2"/>
  <c r="E136" i="2" s="1"/>
  <c r="H136" i="2" s="1"/>
  <c r="J137" i="2"/>
  <c r="E137" i="2" s="1"/>
  <c r="H137" i="2" s="1"/>
  <c r="J138" i="2"/>
  <c r="E138" i="2" s="1"/>
  <c r="H138" i="2" s="1"/>
  <c r="J139" i="2"/>
  <c r="E139" i="2" s="1"/>
  <c r="H139" i="2" s="1"/>
  <c r="J140" i="2"/>
  <c r="E140" i="2" s="1"/>
  <c r="H140" i="2" s="1"/>
  <c r="J141" i="2"/>
  <c r="E141" i="2" s="1"/>
  <c r="H141" i="2" s="1"/>
  <c r="J142" i="2"/>
  <c r="E142" i="2" s="1"/>
  <c r="H142" i="2" s="1"/>
  <c r="J143" i="2"/>
  <c r="E143" i="2" s="1"/>
  <c r="H143" i="2" s="1"/>
  <c r="J144" i="2"/>
  <c r="E144" i="2" s="1"/>
  <c r="H144" i="2" s="1"/>
  <c r="J145" i="2"/>
  <c r="E145" i="2" s="1"/>
  <c r="H145" i="2" s="1"/>
  <c r="J146" i="2"/>
  <c r="E146" i="2" s="1"/>
  <c r="H146" i="2" s="1"/>
  <c r="J147" i="2"/>
  <c r="E147" i="2" s="1"/>
  <c r="H147" i="2" s="1"/>
  <c r="J148" i="2"/>
  <c r="E148" i="2" s="1"/>
  <c r="H148" i="2" s="1"/>
  <c r="J149" i="2"/>
  <c r="E149" i="2" s="1"/>
  <c r="H149" i="2" s="1"/>
  <c r="J150" i="2"/>
  <c r="E150" i="2" s="1"/>
  <c r="H150" i="2" s="1"/>
  <c r="J151" i="2"/>
  <c r="E151" i="2" s="1"/>
  <c r="H151" i="2" s="1"/>
  <c r="J153" i="2"/>
  <c r="E153" i="2" s="1"/>
  <c r="H153" i="2" s="1"/>
  <c r="J152" i="2"/>
  <c r="E152" i="2" s="1"/>
  <c r="H152" i="2" s="1"/>
  <c r="J154" i="2"/>
  <c r="E154" i="2" s="1"/>
  <c r="H154" i="2" s="1"/>
  <c r="J155" i="2"/>
  <c r="E155" i="2" s="1"/>
  <c r="H155" i="2" s="1"/>
  <c r="J156" i="2"/>
  <c r="E156" i="2" s="1"/>
  <c r="H156" i="2" s="1"/>
  <c r="J157" i="2"/>
  <c r="E157" i="2" s="1"/>
  <c r="H157" i="2" s="1"/>
  <c r="J158" i="2"/>
  <c r="E158" i="2" s="1"/>
  <c r="H158" i="2" s="1"/>
  <c r="J159" i="2"/>
  <c r="E159" i="2" s="1"/>
  <c r="H159" i="2" s="1"/>
  <c r="J160" i="2"/>
  <c r="E160" i="2" s="1"/>
  <c r="H160" i="2" s="1"/>
  <c r="J161" i="2"/>
  <c r="E161" i="2" s="1"/>
  <c r="H161" i="2" s="1"/>
  <c r="J162" i="2"/>
  <c r="E162" i="2" s="1"/>
  <c r="H162" i="2" s="1"/>
  <c r="J163" i="2"/>
  <c r="E163" i="2" s="1"/>
  <c r="H163" i="2" s="1"/>
  <c r="J164" i="2"/>
  <c r="E164" i="2" s="1"/>
  <c r="H164" i="2" s="1"/>
  <c r="J165" i="2"/>
  <c r="E165" i="2" s="1"/>
  <c r="H165" i="2" s="1"/>
  <c r="J166" i="2"/>
  <c r="E166" i="2" s="1"/>
  <c r="H166" i="2" s="1"/>
  <c r="J167" i="2"/>
  <c r="E167" i="2" s="1"/>
  <c r="H167" i="2" s="1"/>
  <c r="J168" i="2"/>
  <c r="E168" i="2" s="1"/>
  <c r="H168" i="2" s="1"/>
  <c r="J169" i="2"/>
  <c r="E169" i="2" s="1"/>
  <c r="H169" i="2" s="1"/>
  <c r="J170" i="2"/>
  <c r="E170" i="2" s="1"/>
  <c r="H170" i="2" s="1"/>
  <c r="J171" i="2"/>
  <c r="E171" i="2" s="1"/>
  <c r="H171" i="2" s="1"/>
  <c r="J172" i="2"/>
  <c r="E172" i="2" s="1"/>
  <c r="H172" i="2" s="1"/>
  <c r="J173" i="2"/>
  <c r="E173" i="2" s="1"/>
  <c r="H173" i="2" s="1"/>
  <c r="J174" i="2"/>
  <c r="E174" i="2" s="1"/>
  <c r="H174" i="2" s="1"/>
  <c r="J175" i="2"/>
  <c r="E175" i="2" s="1"/>
  <c r="H175" i="2" s="1"/>
  <c r="J176" i="2"/>
  <c r="E176" i="2" s="1"/>
  <c r="H176" i="2" s="1"/>
  <c r="J177" i="2"/>
  <c r="E177" i="2" s="1"/>
  <c r="H177" i="2" s="1"/>
  <c r="J178" i="2"/>
  <c r="E178" i="2" s="1"/>
  <c r="H178" i="2" s="1"/>
  <c r="J179" i="2"/>
  <c r="E179" i="2" s="1"/>
  <c r="H179" i="2" s="1"/>
  <c r="J180" i="2"/>
  <c r="E180" i="2" s="1"/>
  <c r="H180" i="2" s="1"/>
  <c r="J181" i="2"/>
  <c r="E181" i="2" s="1"/>
  <c r="H181" i="2" s="1"/>
  <c r="J182" i="2"/>
  <c r="E182" i="2" s="1"/>
  <c r="H182" i="2" s="1"/>
  <c r="J183" i="2"/>
  <c r="E183" i="2" s="1"/>
  <c r="H183" i="2" s="1"/>
  <c r="J184" i="2"/>
  <c r="E184" i="2" s="1"/>
  <c r="H184" i="2" s="1"/>
  <c r="J185" i="2"/>
  <c r="E185" i="2" s="1"/>
  <c r="H185" i="2" s="1"/>
  <c r="J186" i="2"/>
  <c r="E186" i="2" s="1"/>
  <c r="H186" i="2" s="1"/>
  <c r="J187" i="2"/>
  <c r="E187" i="2" s="1"/>
  <c r="H187" i="2" s="1"/>
  <c r="J188" i="2"/>
  <c r="E188" i="2" s="1"/>
  <c r="H188" i="2" s="1"/>
  <c r="J189" i="2"/>
  <c r="E189" i="2" s="1"/>
  <c r="H189" i="2" s="1"/>
  <c r="J190" i="2"/>
  <c r="E190" i="2" s="1"/>
  <c r="H190" i="2" s="1"/>
  <c r="J191" i="2"/>
  <c r="E191" i="2" s="1"/>
  <c r="H191" i="2" s="1"/>
  <c r="J192" i="2"/>
  <c r="E192" i="2" s="1"/>
  <c r="H192" i="2" s="1"/>
  <c r="J193" i="2"/>
  <c r="E193" i="2" s="1"/>
  <c r="H193" i="2" s="1"/>
  <c r="J194" i="2"/>
  <c r="E194" i="2" s="1"/>
  <c r="H194" i="2" s="1"/>
  <c r="J195" i="2"/>
  <c r="E195" i="2" s="1"/>
  <c r="H195" i="2" s="1"/>
  <c r="J196" i="2"/>
  <c r="E196" i="2" s="1"/>
  <c r="H196" i="2" s="1"/>
  <c r="J197" i="2"/>
  <c r="E197" i="2" s="1"/>
  <c r="H197" i="2" s="1"/>
  <c r="J198" i="2"/>
  <c r="E198" i="2" s="1"/>
  <c r="H198" i="2" s="1"/>
  <c r="J199" i="2"/>
  <c r="E199" i="2" s="1"/>
  <c r="H199" i="2" s="1"/>
  <c r="J200" i="2"/>
  <c r="E200" i="2" s="1"/>
  <c r="H200" i="2" s="1"/>
  <c r="J201" i="2"/>
  <c r="E201" i="2" s="1"/>
  <c r="H201" i="2" s="1"/>
  <c r="J202" i="2"/>
  <c r="E202" i="2" s="1"/>
  <c r="H202" i="2" s="1"/>
  <c r="J203" i="2"/>
  <c r="E203" i="2" s="1"/>
  <c r="H203" i="2" s="1"/>
  <c r="J204" i="2"/>
  <c r="E204" i="2" s="1"/>
  <c r="H204" i="2" s="1"/>
  <c r="J205" i="2"/>
  <c r="E205" i="2" s="1"/>
  <c r="H205" i="2" s="1"/>
  <c r="J206" i="2"/>
  <c r="E206" i="2" s="1"/>
  <c r="H206" i="2" s="1"/>
  <c r="J207" i="2"/>
  <c r="E207" i="2" s="1"/>
  <c r="H207" i="2" s="1"/>
  <c r="J208" i="2"/>
  <c r="E208" i="2" s="1"/>
  <c r="H208" i="2" s="1"/>
  <c r="J209" i="2"/>
  <c r="E209" i="2" s="1"/>
  <c r="H209" i="2" s="1"/>
  <c r="J210" i="2"/>
  <c r="E210" i="2" s="1"/>
  <c r="H210" i="2" s="1"/>
  <c r="J211" i="2"/>
  <c r="E211" i="2" s="1"/>
  <c r="H211" i="2" s="1"/>
  <c r="J212" i="2"/>
  <c r="E212" i="2" s="1"/>
  <c r="H212" i="2" s="1"/>
  <c r="J213" i="2"/>
  <c r="E213" i="2" s="1"/>
  <c r="H213" i="2" s="1"/>
  <c r="J214" i="2"/>
  <c r="E214" i="2" s="1"/>
  <c r="H214" i="2" s="1"/>
  <c r="J215" i="2"/>
  <c r="E215" i="2" s="1"/>
  <c r="H215" i="2" s="1"/>
  <c r="J216" i="2"/>
  <c r="E216" i="2" s="1"/>
  <c r="H216" i="2" s="1"/>
  <c r="J217" i="2"/>
  <c r="E217" i="2" s="1"/>
  <c r="H217" i="2" s="1"/>
  <c r="J218" i="2"/>
  <c r="E218" i="2" s="1"/>
  <c r="H218" i="2" s="1"/>
  <c r="J219" i="2"/>
  <c r="E219" i="2" s="1"/>
  <c r="H219" i="2" s="1"/>
  <c r="J220" i="2"/>
  <c r="E220" i="2" s="1"/>
  <c r="H220" i="2" s="1"/>
  <c r="J221" i="2"/>
  <c r="E221" i="2" s="1"/>
  <c r="H221" i="2" s="1"/>
  <c r="J222" i="2"/>
  <c r="E222" i="2" s="1"/>
  <c r="H222" i="2" s="1"/>
  <c r="J223" i="2"/>
  <c r="E223" i="2" s="1"/>
  <c r="H223" i="2" s="1"/>
  <c r="J224" i="2"/>
  <c r="E224" i="2" s="1"/>
  <c r="H224" i="2" s="1"/>
  <c r="J225" i="2"/>
  <c r="E225" i="2" s="1"/>
  <c r="H225" i="2" s="1"/>
  <c r="J226" i="2"/>
  <c r="E226" i="2" s="1"/>
  <c r="H226" i="2" s="1"/>
  <c r="J227" i="2"/>
  <c r="E227" i="2" s="1"/>
  <c r="H227" i="2" s="1"/>
  <c r="J228" i="2"/>
  <c r="E228" i="2" s="1"/>
  <c r="H228" i="2" s="1"/>
  <c r="J229" i="2"/>
  <c r="E229" i="2" s="1"/>
  <c r="H229" i="2" s="1"/>
  <c r="J230" i="2"/>
  <c r="E230" i="2" s="1"/>
  <c r="H230" i="2" s="1"/>
  <c r="J231" i="2"/>
  <c r="E231" i="2" s="1"/>
  <c r="H231" i="2" s="1"/>
  <c r="J232" i="2"/>
  <c r="E232" i="2" s="1"/>
  <c r="H232" i="2" s="1"/>
  <c r="J233" i="2"/>
  <c r="E233" i="2" s="1"/>
  <c r="H233" i="2" s="1"/>
  <c r="J234" i="2"/>
  <c r="E234" i="2" s="1"/>
  <c r="H234" i="2" s="1"/>
  <c r="J235" i="2"/>
  <c r="E235" i="2" s="1"/>
  <c r="H235" i="2" s="1"/>
  <c r="J236" i="2"/>
  <c r="E236" i="2" s="1"/>
  <c r="H236" i="2" s="1"/>
  <c r="J237" i="2"/>
  <c r="E237" i="2" s="1"/>
  <c r="H237" i="2" s="1"/>
  <c r="J238" i="2"/>
  <c r="E238" i="2" s="1"/>
  <c r="H238" i="2" s="1"/>
  <c r="J239" i="2"/>
  <c r="E239" i="2" s="1"/>
  <c r="H239" i="2" s="1"/>
  <c r="J240" i="2"/>
  <c r="E240" i="2" s="1"/>
  <c r="H240" i="2" s="1"/>
  <c r="J241" i="2"/>
  <c r="E241" i="2" s="1"/>
  <c r="H241" i="2" s="1"/>
  <c r="J242" i="2"/>
  <c r="E242" i="2" s="1"/>
  <c r="H242" i="2" s="1"/>
  <c r="J243" i="2"/>
  <c r="E243" i="2" s="1"/>
  <c r="H243" i="2" s="1"/>
  <c r="J244" i="2"/>
  <c r="E244" i="2" s="1"/>
  <c r="H244" i="2" s="1"/>
  <c r="J245" i="2"/>
  <c r="E245" i="2" s="1"/>
  <c r="H245" i="2" s="1"/>
  <c r="J246" i="2"/>
  <c r="E246" i="2" s="1"/>
  <c r="H246" i="2" s="1"/>
  <c r="J247" i="2"/>
  <c r="E247" i="2" s="1"/>
  <c r="H247" i="2" s="1"/>
  <c r="J248" i="2"/>
  <c r="E248" i="2" s="1"/>
  <c r="H248" i="2" s="1"/>
  <c r="J249" i="2"/>
  <c r="E249" i="2" s="1"/>
  <c r="H249" i="2" s="1"/>
  <c r="J250" i="2"/>
  <c r="E250" i="2" s="1"/>
  <c r="H250" i="2" s="1"/>
  <c r="J251" i="2"/>
  <c r="E251" i="2" s="1"/>
  <c r="H251" i="2" s="1"/>
  <c r="J252" i="2"/>
  <c r="E252" i="2" s="1"/>
  <c r="H252" i="2" s="1"/>
  <c r="J253" i="2"/>
  <c r="E253" i="2" s="1"/>
  <c r="H253" i="2" s="1"/>
  <c r="J254" i="2"/>
  <c r="E254" i="2" s="1"/>
  <c r="H254" i="2" s="1"/>
  <c r="J255" i="2"/>
  <c r="E255" i="2" s="1"/>
  <c r="H255" i="2" s="1"/>
  <c r="J256" i="2"/>
  <c r="E256" i="2" s="1"/>
  <c r="H256" i="2" s="1"/>
  <c r="J257" i="2"/>
  <c r="E257" i="2" s="1"/>
  <c r="H257" i="2" s="1"/>
  <c r="J258" i="2"/>
  <c r="E258" i="2" s="1"/>
  <c r="H258" i="2" s="1"/>
  <c r="J259" i="2"/>
  <c r="E259" i="2" s="1"/>
  <c r="H259" i="2" s="1"/>
  <c r="J260" i="2"/>
  <c r="E260" i="2" s="1"/>
  <c r="H260" i="2" s="1"/>
  <c r="J261" i="2"/>
  <c r="E261" i="2" s="1"/>
  <c r="H261" i="2" s="1"/>
  <c r="J262" i="2"/>
  <c r="E262" i="2" s="1"/>
  <c r="H262" i="2" s="1"/>
  <c r="J263" i="2"/>
  <c r="E263" i="2" s="1"/>
  <c r="H263" i="2" s="1"/>
  <c r="J264" i="2"/>
  <c r="E264" i="2" s="1"/>
  <c r="H264" i="2" s="1"/>
  <c r="J265" i="2"/>
  <c r="E265" i="2" s="1"/>
  <c r="H265" i="2" s="1"/>
  <c r="J266" i="2"/>
  <c r="E266" i="2" s="1"/>
  <c r="H266" i="2" s="1"/>
  <c r="J267" i="2"/>
  <c r="E267" i="2" s="1"/>
  <c r="H267" i="2" s="1"/>
  <c r="J268" i="2"/>
  <c r="E268" i="2" s="1"/>
  <c r="H268" i="2" s="1"/>
  <c r="J269" i="2"/>
  <c r="E269" i="2" s="1"/>
  <c r="H269" i="2" s="1"/>
  <c r="J270" i="2"/>
  <c r="E270" i="2" s="1"/>
  <c r="H270" i="2" s="1"/>
  <c r="J271" i="2"/>
  <c r="E271" i="2" s="1"/>
  <c r="H271" i="2" s="1"/>
  <c r="J272" i="2"/>
  <c r="E272" i="2" s="1"/>
  <c r="H272" i="2" s="1"/>
  <c r="J273" i="2"/>
  <c r="E273" i="2" s="1"/>
  <c r="H273" i="2" s="1"/>
  <c r="J274" i="2"/>
  <c r="E274" i="2" s="1"/>
  <c r="H274" i="2" s="1"/>
  <c r="J275" i="2"/>
  <c r="E275" i="2" s="1"/>
  <c r="H275" i="2" s="1"/>
  <c r="J276" i="2"/>
  <c r="E276" i="2" s="1"/>
  <c r="H276" i="2" s="1"/>
  <c r="J277" i="2"/>
  <c r="E277" i="2" s="1"/>
  <c r="H277" i="2" s="1"/>
  <c r="J278" i="2"/>
  <c r="E278" i="2" s="1"/>
  <c r="H278" i="2" s="1"/>
  <c r="J279" i="2"/>
  <c r="E279" i="2" s="1"/>
  <c r="H279" i="2" s="1"/>
  <c r="J280" i="2"/>
  <c r="E280" i="2" s="1"/>
  <c r="H280" i="2" s="1"/>
  <c r="J281" i="2"/>
  <c r="E281" i="2" s="1"/>
  <c r="H281" i="2" s="1"/>
  <c r="J282" i="2"/>
  <c r="E282" i="2" s="1"/>
  <c r="H282" i="2" s="1"/>
  <c r="J283" i="2"/>
  <c r="E283" i="2" s="1"/>
  <c r="H283" i="2" s="1"/>
  <c r="J284" i="2"/>
  <c r="E284" i="2" s="1"/>
  <c r="H284" i="2" s="1"/>
  <c r="J285" i="2"/>
  <c r="E285" i="2" s="1"/>
  <c r="H285" i="2" s="1"/>
  <c r="J286" i="2"/>
  <c r="E286" i="2" s="1"/>
  <c r="H286" i="2" s="1"/>
  <c r="J287" i="2"/>
  <c r="E287" i="2" s="1"/>
  <c r="H287" i="2" s="1"/>
  <c r="J288" i="2"/>
  <c r="E288" i="2" s="1"/>
  <c r="H288" i="2" s="1"/>
  <c r="J289" i="2"/>
  <c r="E289" i="2" s="1"/>
  <c r="H289" i="2" s="1"/>
  <c r="J290" i="2"/>
  <c r="E290" i="2" s="1"/>
  <c r="H290" i="2" s="1"/>
  <c r="J291" i="2"/>
  <c r="E291" i="2" s="1"/>
  <c r="H291" i="2" s="1"/>
  <c r="J292" i="2"/>
  <c r="E292" i="2" s="1"/>
  <c r="H292" i="2" s="1"/>
  <c r="J293" i="2"/>
  <c r="E293" i="2" s="1"/>
  <c r="H293" i="2" s="1"/>
  <c r="J294" i="2"/>
  <c r="E294" i="2" s="1"/>
  <c r="H294" i="2" s="1"/>
  <c r="J295" i="2"/>
  <c r="E295" i="2" s="1"/>
  <c r="H295" i="2" s="1"/>
  <c r="J296" i="2"/>
  <c r="E296" i="2" s="1"/>
  <c r="H296" i="2" s="1"/>
  <c r="J297" i="2"/>
  <c r="E297" i="2" s="1"/>
  <c r="H297" i="2" s="1"/>
  <c r="J298" i="2"/>
  <c r="E298" i="2" s="1"/>
  <c r="H298" i="2" s="1"/>
  <c r="J299" i="2"/>
  <c r="E299" i="2" s="1"/>
  <c r="H299" i="2" s="1"/>
  <c r="J300" i="2"/>
  <c r="E300" i="2" s="1"/>
  <c r="H300" i="2" s="1"/>
  <c r="J301" i="2"/>
  <c r="E301" i="2" s="1"/>
  <c r="H301" i="2" s="1"/>
  <c r="J302" i="2"/>
  <c r="E302" i="2" s="1"/>
  <c r="H302" i="2" s="1"/>
  <c r="J303" i="2"/>
  <c r="E303" i="2" s="1"/>
  <c r="H303" i="2" s="1"/>
  <c r="J304" i="2"/>
  <c r="E304" i="2" s="1"/>
  <c r="H304" i="2" s="1"/>
  <c r="J305" i="2"/>
  <c r="E305" i="2" s="1"/>
  <c r="H305" i="2" s="1"/>
  <c r="J306" i="2"/>
  <c r="E306" i="2" s="1"/>
  <c r="H306" i="2" s="1"/>
  <c r="J307" i="2"/>
  <c r="E307" i="2" s="1"/>
  <c r="H307" i="2" s="1"/>
  <c r="J308" i="2"/>
  <c r="E308" i="2" s="1"/>
  <c r="H308" i="2" s="1"/>
  <c r="J309" i="2"/>
  <c r="E309" i="2" s="1"/>
  <c r="H309" i="2" s="1"/>
  <c r="J310" i="2"/>
  <c r="E310" i="2" s="1"/>
  <c r="H310" i="2" s="1"/>
  <c r="J311" i="2"/>
  <c r="E311" i="2" s="1"/>
  <c r="H311" i="2" s="1"/>
  <c r="J312" i="2"/>
  <c r="E312" i="2" s="1"/>
  <c r="H312" i="2" s="1"/>
  <c r="J313" i="2"/>
  <c r="E313" i="2" s="1"/>
  <c r="H313" i="2" s="1"/>
  <c r="J314" i="2"/>
  <c r="E314" i="2" s="1"/>
  <c r="H314" i="2" s="1"/>
  <c r="J315" i="2"/>
  <c r="E315" i="2" s="1"/>
  <c r="H315" i="2" s="1"/>
  <c r="J316" i="2"/>
  <c r="E316" i="2" s="1"/>
  <c r="H316" i="2" s="1"/>
  <c r="J317" i="2"/>
  <c r="E317" i="2" s="1"/>
  <c r="H317" i="2" s="1"/>
  <c r="J318" i="2"/>
  <c r="E318" i="2" s="1"/>
  <c r="H318" i="2" s="1"/>
  <c r="J319" i="2"/>
  <c r="E319" i="2" s="1"/>
  <c r="H319" i="2" s="1"/>
  <c r="J320" i="2"/>
  <c r="E320" i="2" s="1"/>
  <c r="H320" i="2" s="1"/>
  <c r="J321" i="2"/>
  <c r="E321" i="2" s="1"/>
  <c r="H321" i="2" s="1"/>
  <c r="J322" i="2"/>
  <c r="E322" i="2" s="1"/>
  <c r="H322" i="2" s="1"/>
  <c r="J323" i="2"/>
  <c r="E323" i="2" s="1"/>
  <c r="H323" i="2" s="1"/>
  <c r="J324" i="2"/>
  <c r="E324" i="2" s="1"/>
  <c r="H324" i="2" s="1"/>
  <c r="J325" i="2"/>
  <c r="E325" i="2" s="1"/>
  <c r="H325" i="2" s="1"/>
  <c r="J326" i="2"/>
  <c r="E326" i="2" s="1"/>
  <c r="H326" i="2" s="1"/>
  <c r="J327" i="2"/>
  <c r="E327" i="2" s="1"/>
  <c r="H327" i="2" s="1"/>
  <c r="J328" i="2"/>
  <c r="E328" i="2" s="1"/>
  <c r="H328" i="2" s="1"/>
  <c r="J329" i="2"/>
  <c r="E329" i="2" s="1"/>
  <c r="H329" i="2" s="1"/>
  <c r="J330" i="2"/>
  <c r="E330" i="2" s="1"/>
  <c r="H330" i="2" s="1"/>
  <c r="J331" i="2"/>
  <c r="E331" i="2" s="1"/>
  <c r="H331" i="2" s="1"/>
  <c r="J332" i="2"/>
  <c r="E332" i="2" s="1"/>
  <c r="H332" i="2" s="1"/>
  <c r="J333" i="2"/>
  <c r="E333" i="2" s="1"/>
  <c r="H333" i="2" s="1"/>
  <c r="J334" i="2"/>
  <c r="E334" i="2" s="1"/>
  <c r="H334" i="2" s="1"/>
  <c r="J335" i="2"/>
  <c r="E335" i="2" s="1"/>
  <c r="H335" i="2" s="1"/>
  <c r="J336" i="2"/>
  <c r="E336" i="2" s="1"/>
  <c r="H336" i="2" s="1"/>
  <c r="J337" i="2"/>
  <c r="E337" i="2" s="1"/>
  <c r="H337" i="2" s="1"/>
  <c r="J338" i="2"/>
  <c r="E338" i="2" s="1"/>
  <c r="H338" i="2" s="1"/>
  <c r="J339" i="2"/>
  <c r="E339" i="2" s="1"/>
  <c r="H339" i="2" s="1"/>
  <c r="J340" i="2"/>
  <c r="E340" i="2" s="1"/>
  <c r="H340" i="2" s="1"/>
  <c r="J341" i="2"/>
  <c r="E341" i="2" s="1"/>
  <c r="H341" i="2" s="1"/>
  <c r="J342" i="2"/>
  <c r="E342" i="2" s="1"/>
  <c r="H342" i="2" s="1"/>
  <c r="J343" i="2"/>
  <c r="E343" i="2" s="1"/>
  <c r="H343" i="2" s="1"/>
  <c r="J344" i="2"/>
  <c r="E344" i="2" s="1"/>
  <c r="H344" i="2" s="1"/>
  <c r="J345" i="2"/>
  <c r="E345" i="2" s="1"/>
  <c r="H345" i="2" s="1"/>
  <c r="J346" i="2"/>
  <c r="E346" i="2" s="1"/>
  <c r="H346" i="2" s="1"/>
  <c r="J347" i="2"/>
  <c r="E347" i="2" s="1"/>
  <c r="H347" i="2" s="1"/>
  <c r="J348" i="2"/>
  <c r="E348" i="2" s="1"/>
  <c r="H348" i="2" s="1"/>
  <c r="J349" i="2"/>
  <c r="E349" i="2" s="1"/>
  <c r="H349" i="2" s="1"/>
  <c r="J350" i="2"/>
  <c r="E350" i="2" s="1"/>
  <c r="H350" i="2" s="1"/>
  <c r="J351" i="2"/>
  <c r="E351" i="2" s="1"/>
  <c r="H351" i="2" s="1"/>
  <c r="J352" i="2"/>
  <c r="E352" i="2" s="1"/>
  <c r="H352" i="2" s="1"/>
  <c r="J353" i="2"/>
  <c r="E353" i="2" s="1"/>
  <c r="H353" i="2" s="1"/>
  <c r="J354" i="2"/>
  <c r="E354" i="2" s="1"/>
  <c r="H354" i="2" s="1"/>
  <c r="J355" i="2"/>
  <c r="E355" i="2" s="1"/>
  <c r="H355" i="2" s="1"/>
  <c r="J356" i="2"/>
  <c r="E356" i="2" s="1"/>
  <c r="H356" i="2" s="1"/>
  <c r="J361" i="2"/>
  <c r="E361" i="2" s="1"/>
  <c r="H361" i="2" s="1"/>
  <c r="J358" i="2"/>
  <c r="E358" i="2" s="1"/>
  <c r="H358" i="2" s="1"/>
  <c r="J360" i="2"/>
  <c r="E360" i="2" s="1"/>
  <c r="H360" i="2" s="1"/>
  <c r="J357" i="2"/>
  <c r="E357" i="2" s="1"/>
  <c r="H357" i="2" s="1"/>
  <c r="J359" i="2"/>
  <c r="E359" i="2" s="1"/>
  <c r="H359" i="2" s="1"/>
  <c r="F363" i="2" l="1"/>
  <c r="I363" i="2" s="1"/>
  <c r="J363" i="2" s="1"/>
  <c r="E363" i="2" s="1"/>
  <c r="H5" i="2"/>
  <c r="H363" i="2" l="1"/>
  <c r="E7" i="1"/>
  <c r="E6" i="1"/>
  <c r="E5" i="1"/>
</calcChain>
</file>

<file path=xl/sharedStrings.xml><?xml version="1.0" encoding="utf-8"?>
<sst xmlns="http://schemas.openxmlformats.org/spreadsheetml/2006/main" count="30" uniqueCount="27">
  <si>
    <t>#</t>
  </si>
  <si>
    <t>貸款開始日</t>
  </si>
  <si>
    <t>貸款金額</t>
  </si>
  <si>
    <t>貸款期限（多少個月）</t>
  </si>
  <si>
    <t>利息</t>
  </si>
  <si>
    <t>購買價格</t>
  </si>
  <si>
    <t>每月還款金額</t>
  </si>
  <si>
    <t>縂還款金額</t>
  </si>
  <si>
    <t>縂利息金額</t>
  </si>
  <si>
    <t>其它月費</t>
  </si>
  <si>
    <t>縂金額包括月費</t>
  </si>
  <si>
    <t>還款日</t>
  </si>
  <si>
    <t>開始貸款金額</t>
  </si>
  <si>
    <t>本金</t>
  </si>
  <si>
    <t>月縂還款金額</t>
  </si>
  <si>
    <t>月結餘貸款</t>
  </si>
  <si>
    <t>剩下月數</t>
  </si>
  <si>
    <t>貸款</t>
  </si>
  <si>
    <t>計算器</t>
  </si>
  <si>
    <t>名稱</t>
  </si>
  <si>
    <t>數目</t>
  </si>
  <si>
    <t>名稱2</t>
  </si>
  <si>
    <t>數目2</t>
  </si>
  <si>
    <t>還款</t>
  </si>
  <si>
    <t>計劃表</t>
  </si>
  <si>
    <t>貸款比例</t>
  </si>
  <si>
    <t>還款計劃表</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</si>
</sst>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0.0%"/>
  </numFmts>
  <fonts count="12" x14ac:knownFonts="1">
    <font>
      <sz val="11"/>
      <color theme="1" tint="0.34998626667073579"/>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10"/>
      <color theme="1" tint="0.34998626667073579"/>
      <name val="Calibri"/>
      <family val="2"/>
      <scheme val="minor"/>
    </font>
    <font>
      <sz val="20"/>
      <color theme="3" tint="9.9948118533890809E-2"/>
      <name val="Calibri"/>
      <family val="2"/>
      <scheme val="major"/>
    </font>
    <font>
      <sz val="11"/>
      <color theme="1" tint="0.34998626667073579"/>
      <name val="Calibri"/>
      <family val="2"/>
      <scheme val="minor"/>
    </font>
    <font>
      <sz val="11"/>
      <color theme="5" tint="-0.24994659260841701"/>
      <name val="Calibri"/>
      <family val="2"/>
      <scheme val="major"/>
    </font>
    <font>
      <b/>
      <u/>
      <sz val="11"/>
      <color theme="9" tint="-0.24994659260841701"/>
      <name val="Calibri"/>
      <family val="2"/>
      <scheme val="minor"/>
    </font>
    <font>
      <b/>
      <u/>
      <sz val="11"/>
      <color theme="5" tint="-0.24994659260841701"/>
      <name val="Calibri"/>
      <family val="2"/>
      <scheme val="minor"/>
    </font>
    <font>
      <i/>
      <sz val="11"/>
      <color theme="1" tint="0.34998626667073579"/>
      <name val="Calibri"/>
      <family val="2"/>
      <scheme val="minor"/>
    </font>
    <font>
      <sz val="20"/>
      <color theme="0"/>
      <name val="Calibri"/>
      <family val="2"/>
      <scheme val="major"/>
    </font>
  </fonts>
  <fills count="7">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
      <patternFill patternType="solid">
        <fgColor theme="3" tint="0.249977111117893"/>
        <bgColor indexed="64"/>
      </patternFill>
    </fill>
  </fills>
  <borders count="5">
    <border>
      <left/>
      <right/>
      <top/>
      <bottom/>
      <diagonal/>
    </border>
    <border>
      <left/>
      <right/>
      <top/>
      <bottom style="thin">
        <color theme="0" tint="-0.14996795556505021"/>
      </bottom>
      <diagonal/>
    </border>
    <border>
      <left/>
      <right/>
      <top/>
      <bottom style="thick">
        <color theme="0"/>
      </bottom>
      <diagonal/>
    </border>
    <border>
      <left style="thick">
        <color theme="0"/>
      </left>
      <right/>
      <top/>
      <bottom/>
      <diagonal/>
    </border>
    <border>
      <left/>
      <right/>
      <top style="medium">
        <color theme="0"/>
      </top>
      <bottom/>
      <diagonal/>
    </border>
  </borders>
  <cellStyleXfs count="22">
    <xf numFmtId="0" fontId="0" fillId="0" borderId="0">
      <alignment wrapText="1"/>
    </xf>
    <xf numFmtId="0" fontId="5" fillId="3" borderId="0" applyNumberFormat="0" applyAlignment="0" applyProtection="0"/>
    <xf numFmtId="0" fontId="3" fillId="4" borderId="4" applyProtection="0">
      <alignment horizontal="left" vertical="center" wrapText="1" indent="1"/>
    </xf>
    <xf numFmtId="0" fontId="3" fillId="2" borderId="0" applyNumberFormat="0" applyAlignment="0" applyProtection="0"/>
    <xf numFmtId="165" fontId="7" fillId="0" borderId="1" applyFill="0" applyBorder="0" applyProtection="0">
      <alignment horizontal="right"/>
    </xf>
    <xf numFmtId="0" fontId="1" fillId="0" borderId="0" applyNumberFormat="0" applyFill="0" applyBorder="0" applyAlignment="0" applyProtection="0"/>
    <xf numFmtId="0" fontId="9" fillId="0" borderId="0" applyNumberFormat="0" applyFill="0" applyAlignment="0" applyProtection="0"/>
    <xf numFmtId="14" fontId="4" fillId="0" borderId="0" applyFont="0" applyFill="0" applyBorder="0" applyAlignment="0" applyProtection="0">
      <protection locked="0"/>
    </xf>
    <xf numFmtId="166" fontId="4" fillId="0" borderId="0" applyFont="0" applyFill="0" applyBorder="0" applyAlignment="0" applyProtection="0"/>
    <xf numFmtId="0" fontId="8" fillId="0" borderId="0" applyNumberFormat="0" applyFill="0" applyAlignment="0" applyProtection="0"/>
    <xf numFmtId="0" fontId="6" fillId="0" borderId="3">
      <alignment horizontal="left" wrapText="1" indent="1"/>
    </xf>
    <xf numFmtId="0" fontId="6" fillId="0" borderId="0">
      <alignment horizontal="left" indent="1"/>
    </xf>
    <xf numFmtId="14" fontId="6" fillId="0" borderId="0">
      <alignment horizontal="left" indent="1"/>
    </xf>
    <xf numFmtId="164" fontId="6" fillId="0" borderId="0">
      <alignment horizontal="right" indent="1"/>
    </xf>
    <xf numFmtId="0" fontId="6" fillId="0" borderId="0">
      <alignment horizontal="center"/>
    </xf>
    <xf numFmtId="0" fontId="3" fillId="4" borderId="0" applyFont="0" applyFill="0" applyBorder="0">
      <alignment horizontal="left" vertical="center" wrapText="1" indent="1"/>
      <protection locked="0"/>
    </xf>
    <xf numFmtId="0" fontId="10" fillId="0" borderId="0" applyNumberFormat="0" applyFill="0" applyBorder="0" applyAlignment="0" applyProtection="0"/>
    <xf numFmtId="0" fontId="5" fillId="3" borderId="2" applyNumberFormat="0" applyFont="0" applyAlignment="0">
      <alignment vertical="top"/>
      <protection locked="0"/>
    </xf>
    <xf numFmtId="0" fontId="6" fillId="0" borderId="3" applyNumberFormat="0" applyFont="0" applyFill="0" applyAlignment="0">
      <alignment wrapText="1"/>
    </xf>
    <xf numFmtId="165" fontId="6" fillId="0" borderId="0" applyFont="0" applyFill="0" applyBorder="0" applyAlignment="0">
      <alignment wrapText="1"/>
    </xf>
    <xf numFmtId="1" fontId="6" fillId="0" borderId="0" applyFont="0" applyFill="0" applyBorder="0" applyAlignment="0">
      <alignment wrapText="1"/>
    </xf>
    <xf numFmtId="165" fontId="2" fillId="2" borderId="0">
      <alignment horizontal="center" vertical="center"/>
    </xf>
  </cellStyleXfs>
  <cellXfs count="37">
    <xf numFmtId="0" fontId="0" fillId="0" borderId="0" xfId="0">
      <alignment wrapText="1"/>
    </xf>
    <xf numFmtId="0" fontId="4" fillId="0" borderId="0" xfId="0" applyFont="1" applyProtection="1">
      <alignment wrapText="1"/>
      <protection locked="0"/>
    </xf>
    <xf numFmtId="0" fontId="4" fillId="0" borderId="0" xfId="0" applyFont="1" applyAlignment="1" applyProtection="1">
      <alignment horizontal="center"/>
      <protection locked="0"/>
    </xf>
    <xf numFmtId="0" fontId="5" fillId="5" borderId="0" xfId="1" applyFill="1" applyProtection="1">
      <protection locked="0"/>
    </xf>
    <xf numFmtId="0" fontId="0" fillId="0" borderId="0" xfId="0" applyProtection="1">
      <alignment wrapText="1"/>
      <protection locked="0"/>
    </xf>
    <xf numFmtId="0" fontId="3" fillId="2" borderId="0" xfId="3" applyAlignment="1" applyProtection="1">
      <alignment horizontal="center"/>
    </xf>
    <xf numFmtId="165" fontId="7" fillId="0" borderId="0" xfId="4" applyBorder="1" applyAlignment="1" applyProtection="1">
      <alignment horizontal="center"/>
      <protection locked="0"/>
    </xf>
    <xf numFmtId="0" fontId="6" fillId="0" borderId="0" xfId="11">
      <alignment horizontal="left" indent="1"/>
    </xf>
    <xf numFmtId="14" fontId="6" fillId="0" borderId="0" xfId="12">
      <alignment horizontal="left" indent="1"/>
    </xf>
    <xf numFmtId="164" fontId="6" fillId="0" borderId="0" xfId="13">
      <alignment horizontal="right" indent="1"/>
    </xf>
    <xf numFmtId="0" fontId="6" fillId="0" borderId="0" xfId="14">
      <alignment horizontal="center"/>
    </xf>
    <xf numFmtId="0" fontId="3" fillId="4" borderId="0" xfId="15">
      <alignment horizontal="left" vertical="center" wrapText="1" indent="1"/>
      <protection locked="0"/>
    </xf>
    <xf numFmtId="0" fontId="0" fillId="0" borderId="0" xfId="10" applyFont="1" applyFill="1" applyBorder="1">
      <alignment horizontal="left" wrapText="1" indent="1"/>
    </xf>
    <xf numFmtId="0" fontId="10" fillId="0" borderId="0" xfId="16" applyAlignment="1">
      <alignment wrapText="1"/>
    </xf>
    <xf numFmtId="0" fontId="10" fillId="0" borderId="0" xfId="16" applyAlignment="1"/>
    <xf numFmtId="14" fontId="0" fillId="0" borderId="0" xfId="7" applyFont="1" applyFill="1" applyBorder="1" applyAlignment="1" applyProtection="1">
      <alignment wrapText="1"/>
    </xf>
    <xf numFmtId="165" fontId="0" fillId="0" borderId="0" xfId="19" applyFont="1" applyFill="1" applyBorder="1" applyAlignment="1">
      <alignment horizontal="right"/>
    </xf>
    <xf numFmtId="165" fontId="0" fillId="0" borderId="0" xfId="19" applyFont="1" applyFill="1" applyBorder="1">
      <alignment wrapText="1"/>
    </xf>
    <xf numFmtId="166" fontId="0" fillId="0" borderId="0" xfId="8" applyFont="1" applyFill="1" applyBorder="1" applyAlignment="1">
      <alignment wrapText="1"/>
    </xf>
    <xf numFmtId="1" fontId="0" fillId="0" borderId="0" xfId="20" applyFont="1" applyFill="1" applyBorder="1">
      <alignment wrapText="1"/>
    </xf>
    <xf numFmtId="165" fontId="2" fillId="2" borderId="0" xfId="21">
      <alignment horizontal="center" vertical="center"/>
    </xf>
    <xf numFmtId="0" fontId="3" fillId="4" borderId="4" xfId="2">
      <alignment horizontal="left" vertical="center" wrapText="1" indent="1"/>
    </xf>
    <xf numFmtId="0" fontId="3" fillId="4" borderId="4" xfId="15" applyBorder="1">
      <alignment horizontal="left" vertical="center" wrapText="1" indent="1"/>
      <protection locked="0"/>
    </xf>
    <xf numFmtId="165" fontId="9" fillId="0" borderId="0" xfId="6" applyNumberFormat="1" applyFill="1" applyAlignment="1" applyProtection="1">
      <alignment horizontal="right"/>
      <protection locked="0"/>
    </xf>
    <xf numFmtId="0" fontId="5" fillId="6" borderId="0" xfId="1" applyFill="1" applyAlignment="1">
      <alignment wrapText="1"/>
    </xf>
    <xf numFmtId="0" fontId="5" fillId="6" borderId="2" xfId="17" applyFill="1" applyAlignment="1">
      <alignment wrapText="1"/>
      <protection locked="0"/>
    </xf>
    <xf numFmtId="0" fontId="5" fillId="6" borderId="0" xfId="1" applyNumberFormat="1" applyFill="1" applyBorder="1" applyAlignment="1" applyProtection="1">
      <alignment horizontal="center"/>
      <protection locked="0"/>
    </xf>
    <xf numFmtId="0" fontId="5" fillId="6" borderId="0" xfId="1" applyNumberFormat="1" applyFill="1" applyBorder="1" applyAlignment="1" applyProtection="1">
      <alignment horizontal="center" vertical="top"/>
      <protection locked="0"/>
    </xf>
    <xf numFmtId="0" fontId="5" fillId="6" borderId="0" xfId="1" applyFill="1" applyBorder="1" applyAlignment="1" applyProtection="1">
      <protection locked="0"/>
    </xf>
    <xf numFmtId="0" fontId="5" fillId="6" borderId="0" xfId="1" applyNumberFormat="1" applyFill="1" applyBorder="1" applyAlignment="1" applyProtection="1">
      <protection locked="0"/>
    </xf>
    <xf numFmtId="0" fontId="5" fillId="6" borderId="2" xfId="17" applyFill="1" applyAlignment="1">
      <alignment vertical="top"/>
      <protection locked="0"/>
    </xf>
    <xf numFmtId="0" fontId="5" fillId="6" borderId="2" xfId="1" applyNumberFormat="1" applyFill="1" applyBorder="1" applyAlignment="1" applyProtection="1">
      <alignment horizontal="left" vertical="top"/>
      <protection locked="0"/>
    </xf>
    <xf numFmtId="0" fontId="5" fillId="6" borderId="2" xfId="1" applyFill="1" applyBorder="1" applyAlignment="1" applyProtection="1">
      <alignment vertical="top"/>
      <protection locked="0"/>
    </xf>
    <xf numFmtId="0" fontId="11" fillId="6" borderId="0" xfId="1" applyNumberFormat="1" applyFont="1" applyFill="1" applyBorder="1" applyAlignment="1" applyProtection="1">
      <protection locked="0"/>
    </xf>
    <xf numFmtId="0" fontId="11" fillId="6" borderId="2" xfId="1" applyNumberFormat="1" applyFont="1" applyFill="1" applyBorder="1" applyAlignment="1" applyProtection="1">
      <alignment horizontal="left" vertical="top"/>
      <protection locked="0"/>
    </xf>
    <xf numFmtId="10" fontId="0" fillId="0" borderId="0" xfId="19" applyNumberFormat="1" applyFont="1" applyFill="1" applyBorder="1">
      <alignment wrapText="1"/>
    </xf>
    <xf numFmtId="0" fontId="11" fillId="6" borderId="0" xfId="1" applyFont="1" applyFill="1" applyAlignment="1">
      <alignment wrapText="1"/>
    </xf>
  </cellXfs>
  <cellStyles count="22">
    <cellStyle name="#" xfId="11"/>
    <cellStyle name="# Remaining" xfId="14"/>
    <cellStyle name="Amortization Table Heading" xfId="15"/>
    <cellStyle name="bottom border" xfId="17"/>
    <cellStyle name="Duration of Loan" xfId="20"/>
    <cellStyle name="Explanatory Text" xfId="16" builtinId="53" customBuiltin="1"/>
    <cellStyle name="Followed Hyperlink" xfId="9"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6" builtinId="8" customBuiltin="1"/>
    <cellStyle name="InputDate" xfId="7"/>
    <cellStyle name="InputPercent" xfId="8"/>
    <cellStyle name="Monthly Loan Payment" xfId="21"/>
    <cellStyle name="Mortgage Calculator Details" xfId="10"/>
    <cellStyle name="Normal" xfId="0" builtinId="0" customBuiltin="1"/>
    <cellStyle name="Table Currency" xfId="13"/>
    <cellStyle name="Table Date" xfId="12"/>
    <cellStyle name="Table heading border" xfId="18"/>
    <cellStyle name="Title" xfId="1" builtinId="15" customBuiltin="1"/>
    <cellStyle name="Values" xfId="19"/>
  </cellStyles>
  <dxfs count="10">
    <dxf>
      <numFmt numFmtId="0" formatCode="General"/>
    </dxf>
    <dxf>
      <numFmt numFmtId="164" formatCode="&quot;$&quot;#,##0.00"/>
    </dxf>
    <dxf>
      <protection locked="1" hidden="0"/>
    </dxf>
    <dxf>
      <font>
        <color theme="0"/>
      </font>
      <fill>
        <patternFill patternType="none">
          <bgColor auto="1"/>
        </patternFill>
      </fill>
      <border>
        <left/>
        <right/>
        <top/>
        <bottom/>
        <vertical/>
        <horizontal/>
      </border>
    </dxf>
    <dxf>
      <protection locked="0" hidden="0"/>
    </dxf>
    <dxf>
      <protection locked="0" hidden="0"/>
    </dxf>
    <dxf>
      <font>
        <b val="0"/>
        <i val="0"/>
        <color theme="5" tint="-0.24994659260841701"/>
      </font>
      <border>
        <right style="thick">
          <color theme="0"/>
        </right>
      </border>
    </dxf>
    <dxf>
      <font>
        <b val="0"/>
        <i val="0"/>
        <color theme="5" tint="-0.24994659260841701"/>
      </font>
      <fill>
        <patternFill patternType="solid">
          <bgColor theme="2"/>
        </patternFill>
      </fill>
    </dxf>
    <dxf>
      <font>
        <color theme="0"/>
      </font>
      <fill>
        <patternFill>
          <bgColor theme="5" tint="-0.24994659260841701"/>
        </patternFill>
      </fill>
      <border>
        <left style="thick">
          <color theme="0"/>
        </left>
        <top style="thick">
          <color theme="0"/>
        </top>
      </border>
    </dxf>
    <dxf>
      <font>
        <b val="0"/>
        <i val="0"/>
        <color theme="1" tint="0.14996795556505021"/>
      </font>
      <fill>
        <patternFill patternType="solid">
          <bgColor theme="2"/>
        </patternFill>
      </fill>
      <border diagonalUp="0" diagonalDown="0">
        <left/>
        <right/>
        <top/>
        <bottom style="thin">
          <color theme="0" tint="-0.14996795556505021"/>
        </bottom>
        <vertical/>
        <horizontal style="thin">
          <color theme="0" tint="-0.14996795556505021"/>
        </horizontal>
      </border>
    </dxf>
  </dxfs>
  <tableStyles count="1" defaultTableStyle="Mortgage calculator" defaultPivotStyle="PivotStyleLight16">
    <tableStyle name="Mortgage calculator" pivot="0" count="4">
      <tableStyleElement type="wholeTable" dxfId="9"/>
      <tableStyleElement type="headerRow" dxfId="8"/>
      <tableStyleElement type="lastColumn" dxfId="7"/>
      <tableStyleElement type="secondColumn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samloans.com.au/copy-of-make-an-appointment" TargetMode="External"/><Relationship Id="rId2" Type="http://schemas.openxmlformats.org/officeDocument/2006/relationships/image" Target="../media/image1.png"/><Relationship Id="rId1" Type="http://schemas.openxmlformats.org/officeDocument/2006/relationships/hyperlink" Target="https://www.samloans.com.au/"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30481</xdr:rowOff>
    </xdr:from>
    <xdr:to>
      <xdr:col>3</xdr:col>
      <xdr:colOff>426720</xdr:colOff>
      <xdr:row>12</xdr:row>
      <xdr:rowOff>66037</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 y="30481"/>
          <a:ext cx="2217420" cy="2230116"/>
        </a:xfrm>
        <a:prstGeom prst="rect">
          <a:avLst/>
        </a:prstGeom>
      </xdr:spPr>
    </xdr:pic>
    <xdr:clientData/>
  </xdr:twoCellAnchor>
  <xdr:twoCellAnchor editAs="oneCell">
    <xdr:from>
      <xdr:col>3</xdr:col>
      <xdr:colOff>533400</xdr:colOff>
      <xdr:row>0</xdr:row>
      <xdr:rowOff>0</xdr:rowOff>
    </xdr:from>
    <xdr:to>
      <xdr:col>16</xdr:col>
      <xdr:colOff>557043</xdr:colOff>
      <xdr:row>34</xdr:row>
      <xdr:rowOff>46929</xdr:rowOff>
    </xdr:to>
    <xdr:pic>
      <xdr:nvPicPr>
        <xdr:cNvPr id="4" name="Picture 3">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2362200" y="0"/>
          <a:ext cx="7948443" cy="6264849"/>
        </a:xfrm>
        <a:prstGeom prst="rect">
          <a:avLst/>
        </a:prstGeom>
      </xdr:spPr>
    </xdr:pic>
    <xdr:clientData/>
  </xdr:twoCellAnchor>
</xdr:wsDr>
</file>

<file path=xl/tables/table1.xml><?xml version="1.0" encoding="utf-8"?>
<table xmlns="http://schemas.openxmlformats.org/spreadsheetml/2006/main" id="5" name="LoanDetails" displayName="LoanDetails" ref="B3:E10" totalsRowDxfId="5">
  <autoFilter ref="B3:E10">
    <filterColumn colId="0" hiddenButton="1"/>
    <filterColumn colId="1" hiddenButton="1"/>
    <filterColumn colId="2" hiddenButton="1"/>
    <filterColumn colId="3" hiddenButton="1"/>
  </autoFilter>
  <tableColumns count="4">
    <tableColumn id="1" name="名稱" totalsRowLabel="Total"/>
    <tableColumn id="4" name="數目" totalsRowFunction="count"/>
    <tableColumn id="2" name="名稱2" totalsRowDxfId="4"/>
    <tableColumn id="3" name="數目2"/>
  </tableColumns>
  <tableStyleInfo name="Mortgage calculator" showFirstColumn="0" showLastColumn="1" showRowStripes="1" showColumnStripes="1"/>
  <extLst>
    <ext xmlns:x14="http://schemas.microsoft.com/office/spreadsheetml/2009/9/main" uri="{504A1905-F514-4f6f-8877-14C23A59335A}">
      <x14:table altTextSummary="This table is for inputs of the purchase price, interest rate, duration of loan (in months), loan amount, and loan start date in Loan Details column. Key Statistics for monthly loan payments, total monthly payments, total loan payments and total interest paid are automatically updated. Enter the monthly property tax amount in E8 to automatically adjust the amounts accordingly"/>
    </ext>
  </extLst>
</table>
</file>

<file path=xl/tables/table2.xml><?xml version="1.0" encoding="utf-8"?>
<table xmlns="http://schemas.openxmlformats.org/spreadsheetml/2006/main" id="1" name="Amortization" displayName="Amortization" ref="B3:J363" totalsRowShown="0" dataDxfId="2" headerRowCellStyle="Amortization Table Heading">
  <autoFilter ref="B3:J363"/>
  <tableColumns count="9">
    <tableColumn id="1" name="#">
      <calculatedColumnFormula>ROWS($B$4:B4)</calculatedColumnFormula>
    </tableColumn>
    <tableColumn id="2" name="還款日">
      <calculatedColumnFormula>IF(ValuesEntered,IF(Amortization[[#This Row],['#]]&lt;=DurationOfLoan,IF(ROW()-ROW(Amortization[[#Headers],[還款日]])=1,LoanStart,IF(I3&gt;0,EDATE(C3,1),"")),""),"")</calculatedColumnFormula>
    </tableColumn>
    <tableColumn id="3" name="開始貸款金額" dataDxfId="1">
      <calculatedColumnFormula>IF(ROW()-ROW(Amortization[[#Headers],[開始貸款金額]])=1,LoanAmount,IF(Amortization[[#This Row],[還款日]]="",0,INDEX(Amortization[], ROW()-4,8)))</calculatedColumnFormula>
    </tableColumn>
    <tableColumn id="4" name="利息">
      <calculatedColumnFormula>IF(ValuesEntered,IF(ROW()-ROW(Amortization[[#Headers],[利息]])=1,-IPMT(InterestRate/12,1,DurationOfLoan-ROWS($C$4:C4)+1,Amortization[[#This Row],[開始貸款金額]]),IFERROR(-IPMT(InterestRate/12,1,Amortization[[#This Row],[剩下月數]],D5),0)),0)</calculatedColumnFormula>
    </tableColumn>
    <tableColumn id="5" name="本金">
      <calculatedColumnFormula>IFERROR(IF(AND(ValuesEntered,Amortization[[#This Row],[還款日]]&lt;&gt;""),-PPMT(InterestRate/12,1,DurationOfLoan-ROWS($C$4:C4)+1,Amortization[[#This Row],[開始貸款金額]]),""),0)</calculatedColumnFormula>
    </tableColumn>
    <tableColumn id="7" name="其它月費">
      <calculatedColumnFormula>IF(Amortization[[#This Row],[還款日]]="",0,PropertyTaxAmount)</calculatedColumnFormula>
    </tableColumn>
    <tableColumn id="9" name="月縂還款金額">
      <calculatedColumnFormula>IF(Amortization[[#This Row],[還款日]]="",0,Amortization[[#This Row],[利息]]+Amortization[[#This Row],[本金]]+Amortization[[#This Row],[其它月費]])</calculatedColumnFormula>
    </tableColumn>
    <tableColumn id="10" name="月結餘貸款">
      <calculatedColumnFormula>IF(Amortization[[#This Row],[還款日]]="",0,Amortization[[#This Row],[開始貸款金額]]-Amortization[[#This Row],[本金]])</calculatedColumnFormula>
    </tableColumn>
    <tableColumn id="11" name="剩下月數" dataDxfId="0">
      <calculatedColumnFormula>IF(Amortization[[#This Row],[月結餘貸款]]&gt;0,LastRow-ROW(),0)</calculatedColumnFormula>
    </tableColumn>
  </tableColumns>
  <tableStyleInfo name="Mortgage calculator" showFirstColumn="0" showLastColumn="0" showRowStripes="1" showColumnStripes="0"/>
  <extLst>
    <ext xmlns:x14="http://schemas.microsoft.com/office/spreadsheetml/2009/9/main" uri="{504A1905-F514-4f6f-8877-14C23A59335A}">
      <x14:table altTextSummary="Table of calculations for loan payments over time. Additional payments can be added by inserting an additional row. Enter the Payment Date and the other columns will update automatically. This assumes an extra payment of the same monthly amount was made"/>
    </ext>
  </extLst>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autoPageBreaks="0" fitToPage="1"/>
  </sheetPr>
  <dimension ref="A1:E10"/>
  <sheetViews>
    <sheetView showGridLines="0" tabSelected="1" zoomScaleNormal="100" workbookViewId="0">
      <selection activeCell="C11" sqref="C11"/>
    </sheetView>
  </sheetViews>
  <sheetFormatPr defaultColWidth="8.88671875" defaultRowHeight="30" customHeight="1" x14ac:dyDescent="0.3"/>
  <cols>
    <col min="1" max="1" width="2.6640625" style="1" customWidth="1"/>
    <col min="2" max="2" width="35.6640625" style="2" customWidth="1"/>
    <col min="3" max="3" width="15.6640625" style="1" customWidth="1"/>
    <col min="4" max="4" width="33.5546875" style="1" customWidth="1"/>
    <col min="5" max="5" width="21.109375" style="6" customWidth="1"/>
    <col min="6" max="16384" width="8.88671875" style="1"/>
  </cols>
  <sheetData>
    <row r="1" spans="1:5" ht="30" customHeight="1" x14ac:dyDescent="0.5">
      <c r="A1" s="24"/>
      <c r="B1" s="36" t="s">
        <v>17</v>
      </c>
      <c r="C1" s="36"/>
      <c r="D1" s="5" t="s">
        <v>6</v>
      </c>
      <c r="E1" s="26"/>
    </row>
    <row r="2" spans="1:5" ht="30" customHeight="1" thickBot="1" x14ac:dyDescent="0.55000000000000004">
      <c r="A2" s="25"/>
      <c r="B2" s="36" t="s">
        <v>18</v>
      </c>
      <c r="C2" s="36"/>
      <c r="D2" s="20">
        <f>E4</f>
        <v>2432.0894871642272</v>
      </c>
      <c r="E2" s="27"/>
    </row>
    <row r="3" spans="1:5" ht="35.1" customHeight="1" thickTop="1" x14ac:dyDescent="0.3">
      <c r="A3"/>
      <c r="B3" s="21" t="s">
        <v>19</v>
      </c>
      <c r="C3" s="21" t="s">
        <v>20</v>
      </c>
      <c r="D3" s="21" t="s">
        <v>21</v>
      </c>
      <c r="E3" s="21" t="s">
        <v>22</v>
      </c>
    </row>
    <row r="4" spans="1:5" ht="30" customHeight="1" x14ac:dyDescent="0.3">
      <c r="B4" s="12" t="s">
        <v>5</v>
      </c>
      <c r="C4" s="17">
        <v>600000</v>
      </c>
      <c r="D4" s="12" t="s">
        <v>6</v>
      </c>
      <c r="E4" s="16">
        <f>IFERROR(PMT(InterestRate/12,DurationOfLoan,-LoanAmount),0)</f>
        <v>2432.0894871642272</v>
      </c>
    </row>
    <row r="5" spans="1:5" ht="30" customHeight="1" x14ac:dyDescent="0.3">
      <c r="B5" s="12" t="s">
        <v>4</v>
      </c>
      <c r="C5" s="18">
        <v>4.4999999999999998E-2</v>
      </c>
      <c r="D5" s="12" t="s">
        <v>10</v>
      </c>
      <c r="E5" s="16">
        <f ca="1">IFERROR(IF(ValuesEntered,SUM(total_payments),0),0)</f>
        <v>873754.58571469877</v>
      </c>
    </row>
    <row r="6" spans="1:5" ht="30" customHeight="1" x14ac:dyDescent="0.3">
      <c r="B6" s="12" t="s">
        <v>3</v>
      </c>
      <c r="C6" s="19">
        <v>360</v>
      </c>
      <c r="D6" s="12" t="s">
        <v>7</v>
      </c>
      <c r="E6" s="16">
        <f ca="1">IFERROR(IF(ValuesEntered,SUM(total_loan_payment),0),0)</f>
        <v>873754.58571469854</v>
      </c>
    </row>
    <row r="7" spans="1:5" ht="30" customHeight="1" x14ac:dyDescent="0.3">
      <c r="B7" s="12" t="s">
        <v>2</v>
      </c>
      <c r="C7" s="17">
        <v>480000</v>
      </c>
      <c r="D7" s="12" t="s">
        <v>8</v>
      </c>
      <c r="E7" s="16">
        <f ca="1">IFERROR(IF(ValuesEntered,SUM(interest),0),0)</f>
        <v>393754.58571469906</v>
      </c>
    </row>
    <row r="8" spans="1:5" ht="30" customHeight="1" x14ac:dyDescent="0.3">
      <c r="B8" s="12" t="s">
        <v>25</v>
      </c>
      <c r="C8" s="35">
        <f>LoanAmount/ValueOfHome</f>
        <v>0.8</v>
      </c>
      <c r="D8" s="12" t="s">
        <v>9</v>
      </c>
      <c r="E8" s="16">
        <v>0</v>
      </c>
    </row>
    <row r="9" spans="1:5" customFormat="1" ht="30" customHeight="1" x14ac:dyDescent="0.3">
      <c r="B9" s="12" t="s">
        <v>1</v>
      </c>
      <c r="C9" s="15">
        <f ca="1">TODAY()+120</f>
        <v>42919</v>
      </c>
      <c r="D9" s="1"/>
      <c r="E9" s="6"/>
    </row>
    <row r="10" spans="1:5" ht="30" customHeight="1" x14ac:dyDescent="0.3">
      <c r="B10" s="14"/>
      <c r="C10" s="13"/>
      <c r="D10"/>
      <c r="E10" s="23" t="s">
        <v>26</v>
      </c>
    </row>
  </sheetData>
  <sheetProtection insertRows="0" deleteRows="0" selectLockedCells="1"/>
  <mergeCells count="2">
    <mergeCell ref="B1:C1"/>
    <mergeCell ref="B2:C2"/>
  </mergeCells>
  <hyperlinks>
    <hyperlink ref="E10" location="'Amortization Table'!A1" tooltip="Go to Amortization Table" display="To Amortization Table"/>
  </hyperlinks>
  <printOptions horizontalCentered="1"/>
  <pageMargins left="0.25" right="0.25" top="0.75" bottom="0.75" header="0.3" footer="0.3"/>
  <pageSetup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J363"/>
  <sheetViews>
    <sheetView showGridLines="0" zoomScaleNormal="100" workbookViewId="0">
      <selection activeCell="D22" sqref="D22"/>
    </sheetView>
  </sheetViews>
  <sheetFormatPr defaultColWidth="8.88671875" defaultRowHeight="14.4" x14ac:dyDescent="0.3"/>
  <cols>
    <col min="1" max="1" width="2.6640625" style="4" customWidth="1"/>
    <col min="2" max="2" width="7.5546875" style="4" customWidth="1"/>
    <col min="3" max="3" width="16.5546875" style="4" customWidth="1"/>
    <col min="4" max="4" width="18.5546875" style="4" customWidth="1"/>
    <col min="5" max="6" width="13.5546875" style="4" customWidth="1"/>
    <col min="7" max="7" width="15.5546875" style="4" customWidth="1"/>
    <col min="8" max="9" width="17.5546875" style="4" customWidth="1"/>
    <col min="10" max="10" width="15.6640625" style="4" customWidth="1"/>
    <col min="11" max="16384" width="8.88671875" style="4"/>
  </cols>
  <sheetData>
    <row r="1" spans="1:10" s="3" customFormat="1" ht="30" customHeight="1" x14ac:dyDescent="0.5">
      <c r="A1" s="28"/>
      <c r="B1" s="33" t="s">
        <v>23</v>
      </c>
      <c r="C1" s="29"/>
      <c r="D1" s="29"/>
      <c r="E1" s="28"/>
      <c r="F1" s="28"/>
      <c r="G1" s="28"/>
      <c r="H1" s="28"/>
      <c r="I1" s="28"/>
      <c r="J1" s="28"/>
    </row>
    <row r="2" spans="1:10" s="3" customFormat="1" ht="30" customHeight="1" thickBot="1" x14ac:dyDescent="0.55000000000000004">
      <c r="A2" s="30"/>
      <c r="B2" s="34" t="s">
        <v>24</v>
      </c>
      <c r="C2" s="31"/>
      <c r="D2" s="31"/>
      <c r="E2" s="32"/>
      <c r="F2" s="32"/>
      <c r="G2" s="32"/>
      <c r="H2" s="32"/>
      <c r="I2" s="32"/>
      <c r="J2" s="32"/>
    </row>
    <row r="3" spans="1:10" ht="35.1" customHeight="1" thickTop="1" x14ac:dyDescent="0.3">
      <c r="B3" s="22" t="s">
        <v>0</v>
      </c>
      <c r="C3" s="11" t="s">
        <v>11</v>
      </c>
      <c r="D3" s="11" t="s">
        <v>12</v>
      </c>
      <c r="E3" s="11" t="s">
        <v>4</v>
      </c>
      <c r="F3" s="11" t="s">
        <v>13</v>
      </c>
      <c r="G3" s="11" t="s">
        <v>9</v>
      </c>
      <c r="H3" s="11" t="s">
        <v>14</v>
      </c>
      <c r="I3" s="11" t="s">
        <v>15</v>
      </c>
      <c r="J3" s="11" t="s">
        <v>16</v>
      </c>
    </row>
    <row r="4" spans="1:10" ht="15" customHeight="1" x14ac:dyDescent="0.3">
      <c r="B4" s="7">
        <f>ROWS($B$4:B4)</f>
        <v>1</v>
      </c>
      <c r="C4" s="8">
        <f ca="1">IF(ValuesEntered,IF(Amortization[[#This Row],['#]]&lt;=DurationOfLoan,IF(ROW()-ROW(Amortization[[#Headers],[還款日]])=1,LoanStart,IF(I3&gt;0,EDATE(C3,1),"")),""),"")</f>
        <v>42919</v>
      </c>
      <c r="D4" s="9">
        <f>IF(ROW()-ROW(Amortization[[#Headers],[開始貸款金額]])=1,LoanAmount,IF(Amortization[[#This Row],[還款日]]="",0,INDEX(Amortization[], ROW()-4,8)))</f>
        <v>480000</v>
      </c>
      <c r="E4" s="9">
        <f ca="1">IF(ValuesEntered,IF(ROW()-ROW(Amortization[[#Headers],[利息]])=1,-IPMT(InterestRate/12,1,DurationOfLoan-ROWS($C$4:C4)+1,Amortization[[#This Row],[開始貸款金額]]),IFERROR(-IPMT(InterestRate/12,1,Amortization[[#This Row],[剩下月數]],D5),0)),0)</f>
        <v>1800</v>
      </c>
      <c r="F4" s="9">
        <f ca="1">IFERROR(IF(AND(ValuesEntered,Amortization[[#This Row],[還款日]]&lt;&gt;""),-PPMT(InterestRate/12,1,DurationOfLoan-ROWS($C$4:C4)+1,Amortization[[#This Row],[開始貸款金額]]),""),0)</f>
        <v>632.08948716422731</v>
      </c>
      <c r="G4" s="9">
        <f ca="1">IF(Amortization[[#This Row],[還款日]]="",0,PropertyTaxAmount)</f>
        <v>0</v>
      </c>
      <c r="H4" s="9">
        <f ca="1">IF(Amortization[[#This Row],[還款日]]="",0,Amortization[[#This Row],[利息]]+Amortization[[#This Row],[本金]]+Amortization[[#This Row],[其它月費]])</f>
        <v>2432.0894871642272</v>
      </c>
      <c r="I4" s="9">
        <f ca="1">IF(Amortization[[#This Row],[還款日]]="",0,Amortization[[#This Row],[開始貸款金額]]-Amortization[[#This Row],[本金]])</f>
        <v>479367.91051283578</v>
      </c>
      <c r="J4" s="10">
        <f ca="1">IF(Amortization[[#This Row],[月結餘貸款]]&gt;0,LastRow-ROW(),0)</f>
        <v>359</v>
      </c>
    </row>
    <row r="5" spans="1:10" ht="15" customHeight="1" x14ac:dyDescent="0.3">
      <c r="B5" s="7">
        <f>ROWS($B$4:B5)</f>
        <v>2</v>
      </c>
      <c r="C5" s="8">
        <f ca="1">IF(ValuesEntered,IF(Amortization[[#This Row],['#]]&lt;=DurationOfLoan,IF(ROW()-ROW(Amortization[[#Headers],[還款日]])=1,LoanStart,IF(I4&gt;0,EDATE(C4,1),"")),""),"")</f>
        <v>42950</v>
      </c>
      <c r="D5" s="9">
        <f ca="1">IF(ROW()-ROW(Amortization[[#Headers],[開始貸款金額]])=1,LoanAmount,IF(Amortization[[#This Row],[還款日]]="",0,INDEX(Amortization[], ROW()-4,8)))</f>
        <v>479367.91051283578</v>
      </c>
      <c r="E5" s="9">
        <f ca="1">IF(ValuesEntered,IF(ROW()-ROW(Amortization[[#Headers],[利息]])=1,-IPMT(InterestRate/12,1,DurationOfLoan-ROWS($C$4:C5)+1,Amortization[[#This Row],[開始貸款金額]]),IFERROR(-IPMT(InterestRate/12,1,Amortization[[#This Row],[剩下月數]],D6),0)),0)</f>
        <v>1795.2504400878549</v>
      </c>
      <c r="F5" s="9">
        <f ca="1">IFERROR(IF(AND(ValuesEntered,Amortization[[#This Row],[還款日]]&lt;&gt;""),-PPMT(InterestRate/12,1,DurationOfLoan-ROWS($C$4:C5)+1,Amortization[[#This Row],[開始貸款金額]]),""),0)</f>
        <v>634.45982274109338</v>
      </c>
      <c r="G5" s="9">
        <f ca="1">IF(Amortization[[#This Row],[還款日]]="",0,PropertyTaxAmount)</f>
        <v>0</v>
      </c>
      <c r="H5" s="9">
        <f ca="1">IF(Amortization[[#This Row],[還款日]]="",0,Amortization[[#This Row],[利息]]+Amortization[[#This Row],[本金]]+Amortization[[#This Row],[其它月費]])</f>
        <v>2429.7102628289485</v>
      </c>
      <c r="I5" s="9">
        <f ca="1">IF(Amortization[[#This Row],[還款日]]="",0,Amortization[[#This Row],[開始貸款金額]]-Amortization[[#This Row],[本金]])</f>
        <v>478733.45069009467</v>
      </c>
      <c r="J5" s="10">
        <f ca="1">IF(Amortization[[#This Row],[月結餘貸款]]&gt;0,LastRow-ROW(),0)</f>
        <v>358</v>
      </c>
    </row>
    <row r="6" spans="1:10" ht="15" customHeight="1" x14ac:dyDescent="0.3">
      <c r="B6" s="7">
        <f>ROWS($B$4:B6)</f>
        <v>3</v>
      </c>
      <c r="C6" s="8">
        <f ca="1">IF(ValuesEntered,IF(Amortization[[#This Row],['#]]&lt;=DurationOfLoan,IF(ROW()-ROW(Amortization[[#Headers],[還款日]])=1,LoanStart,IF(I5&gt;0,EDATE(C5,1),"")),""),"")</f>
        <v>42981</v>
      </c>
      <c r="D6" s="9">
        <f ca="1">IF(ROW()-ROW(Amortization[[#Headers],[開始貸款金額]])=1,LoanAmount,IF(Amortization[[#This Row],[還款日]]="",0,INDEX(Amortization[], ROW()-4,8)))</f>
        <v>478733.45069009467</v>
      </c>
      <c r="E6" s="9">
        <f ca="1">IF(ValuesEntered,IF(ROW()-ROW(Amortization[[#Headers],[利息]])=1,-IPMT(InterestRate/12,1,DurationOfLoan-ROWS($C$4:C6)+1,Amortization[[#This Row],[開始貸款金額]]),IFERROR(-IPMT(InterestRate/12,1,Amortization[[#This Row],[剩下月數]],D7),0)),0)</f>
        <v>1792.8622936613185</v>
      </c>
      <c r="F6" s="9">
        <f ca="1">IFERROR(IF(AND(ValuesEntered,Amortization[[#This Row],[還款日]]&lt;&gt;""),-PPMT(InterestRate/12,1,DurationOfLoan-ROWS($C$4:C6)+1,Amortization[[#This Row],[開始貸款金額]]),""),0)</f>
        <v>636.83904707637237</v>
      </c>
      <c r="G6" s="9">
        <f ca="1">IF(Amortization[[#This Row],[還款日]]="",0,PropertyTaxAmount)</f>
        <v>0</v>
      </c>
      <c r="H6" s="9">
        <f ca="1">IF(Amortization[[#This Row],[還款日]]="",0,Amortization[[#This Row],[利息]]+Amortization[[#This Row],[本金]]+Amortization[[#This Row],[其它月費]])</f>
        <v>2429.7013407376908</v>
      </c>
      <c r="I6" s="9">
        <f ca="1">IF(Amortization[[#This Row],[還款日]]="",0,Amortization[[#This Row],[開始貸款金額]]-Amortization[[#This Row],[本金]])</f>
        <v>478096.61164301832</v>
      </c>
      <c r="J6" s="10">
        <f ca="1">IF(Amortization[[#This Row],[月結餘貸款]]&gt;0,LastRow-ROW(),0)</f>
        <v>357</v>
      </c>
    </row>
    <row r="7" spans="1:10" ht="15" customHeight="1" x14ac:dyDescent="0.3">
      <c r="B7" s="7">
        <f>ROWS($B$4:B7)</f>
        <v>4</v>
      </c>
      <c r="C7" s="8">
        <f ca="1">IF(ValuesEntered,IF(Amortization[[#This Row],['#]]&lt;=DurationOfLoan,IF(ROW()-ROW(Amortization[[#Headers],[還款日]])=1,LoanStart,IF(I6&gt;0,EDATE(C6,1),"")),""),"")</f>
        <v>43011</v>
      </c>
      <c r="D7" s="9">
        <f ca="1">IF(ROW()-ROW(Amortization[[#Headers],[開始貸款金額]])=1,LoanAmount,IF(Amortization[[#This Row],[還款日]]="",0,INDEX(Amortization[], ROW()-4,8)))</f>
        <v>478096.61164301832</v>
      </c>
      <c r="E7" s="9">
        <f ca="1">IF(ValuesEntered,IF(ROW()-ROW(Amortization[[#Headers],[利息]])=1,-IPMT(InterestRate/12,1,DurationOfLoan-ROWS($C$4:C7)+1,Amortization[[#This Row],[開始貸款金額]]),IFERROR(-IPMT(InterestRate/12,1,Amortization[[#This Row],[剩下月數]],D8),0)),0)</f>
        <v>1790.4651916856828</v>
      </c>
      <c r="F7" s="9">
        <f ca="1">IFERROR(IF(AND(ValuesEntered,Amortization[[#This Row],[還款日]]&lt;&gt;""),-PPMT(InterestRate/12,1,DurationOfLoan-ROWS($C$4:C7)+1,Amortization[[#This Row],[開始貸款金額]]),""),0)</f>
        <v>639.22719350290879</v>
      </c>
      <c r="G7" s="9">
        <f ca="1">IF(Amortization[[#This Row],[還款日]]="",0,PropertyTaxAmount)</f>
        <v>0</v>
      </c>
      <c r="H7" s="9">
        <f ca="1">IF(Amortization[[#This Row],[還款日]]="",0,Amortization[[#This Row],[利息]]+Amortization[[#This Row],[本金]]+Amortization[[#This Row],[其它月費]])</f>
        <v>2429.6923851885917</v>
      </c>
      <c r="I7" s="9">
        <f ca="1">IF(Amortization[[#This Row],[還款日]]="",0,Amortization[[#This Row],[開始貸款金額]]-Amortization[[#This Row],[本金]])</f>
        <v>477457.38444951543</v>
      </c>
      <c r="J7" s="10">
        <f ca="1">IF(Amortization[[#This Row],[月結餘貸款]]&gt;0,LastRow-ROW(),0)</f>
        <v>356</v>
      </c>
    </row>
    <row r="8" spans="1:10" ht="15" customHeight="1" x14ac:dyDescent="0.3">
      <c r="B8" s="7">
        <f>ROWS($B$4:B8)</f>
        <v>5</v>
      </c>
      <c r="C8" s="8">
        <f ca="1">IF(ValuesEntered,IF(Amortization[[#This Row],['#]]&lt;=DurationOfLoan,IF(ROW()-ROW(Amortization[[#Headers],[還款日]])=1,LoanStart,IF(I7&gt;0,EDATE(C7,1),"")),""),"")</f>
        <v>43042</v>
      </c>
      <c r="D8" s="9">
        <f ca="1">IF(ROW()-ROW(Amortization[[#Headers],[開始貸款金額]])=1,LoanAmount,IF(Amortization[[#This Row],[還款日]]="",0,INDEX(Amortization[], ROW()-4,8)))</f>
        <v>477457.38444951543</v>
      </c>
      <c r="E8" s="9">
        <f ca="1">IF(ValuesEntered,IF(ROW()-ROW(Amortization[[#Headers],[利息]])=1,-IPMT(InterestRate/12,1,DurationOfLoan-ROWS($C$4:C8)+1,Amortization[[#This Row],[開始貸款金額]]),IFERROR(-IPMT(InterestRate/12,1,Amortization[[#This Row],[剩下月數]],D9),0)),0)</f>
        <v>1788.0591005776382</v>
      </c>
      <c r="F8" s="9">
        <f ca="1">IFERROR(IF(AND(ValuesEntered,Amortization[[#This Row],[還款日]]&lt;&gt;""),-PPMT(InterestRate/12,1,DurationOfLoan-ROWS($C$4:C8)+1,Amortization[[#This Row],[開始貸款金額]]),""),0)</f>
        <v>641.62429547854481</v>
      </c>
      <c r="G8" s="9">
        <f ca="1">IF(Amortization[[#This Row],[還款日]]="",0,PropertyTaxAmount)</f>
        <v>0</v>
      </c>
      <c r="H8" s="9">
        <f ca="1">IF(Amortization[[#This Row],[還款日]]="",0,Amortization[[#This Row],[利息]]+Amortization[[#This Row],[本金]]+Amortization[[#This Row],[其它月費]])</f>
        <v>2429.683396056183</v>
      </c>
      <c r="I8" s="9">
        <f ca="1">IF(Amortization[[#This Row],[還款日]]="",0,Amortization[[#This Row],[開始貸款金額]]-Amortization[[#This Row],[本金]])</f>
        <v>476815.76015403686</v>
      </c>
      <c r="J8" s="10">
        <f ca="1">IF(Amortization[[#This Row],[月結餘貸款]]&gt;0,LastRow-ROW(),0)</f>
        <v>355</v>
      </c>
    </row>
    <row r="9" spans="1:10" ht="15" customHeight="1" x14ac:dyDescent="0.3">
      <c r="B9" s="7">
        <f>ROWS($B$4:B9)</f>
        <v>6</v>
      </c>
      <c r="C9" s="8">
        <f ca="1">IF(ValuesEntered,IF(Amortization[[#This Row],['#]]&lt;=DurationOfLoan,IF(ROW()-ROW(Amortization[[#Headers],[還款日]])=1,LoanStart,IF(I8&gt;0,EDATE(C8,1),"")),""),"")</f>
        <v>43072</v>
      </c>
      <c r="D9" s="9">
        <f ca="1">IF(ROW()-ROW(Amortization[[#Headers],[開始貸款金額]])=1,LoanAmount,IF(Amortization[[#This Row],[還款日]]="",0,INDEX(Amortization[], ROW()-4,8)))</f>
        <v>476815.76015403686</v>
      </c>
      <c r="E9" s="9">
        <f ca="1">IF(ValuesEntered,IF(ROW()-ROW(Amortization[[#Headers],[利息]])=1,-IPMT(InterestRate/12,1,DurationOfLoan-ROWS($C$4:C9)+1,Amortization[[#This Row],[開始貸款金額]]),IFERROR(-IPMT(InterestRate/12,1,Amortization[[#This Row],[剩下月數]],D10),0)),0)</f>
        <v>1785.6439866279384</v>
      </c>
      <c r="F9" s="9">
        <f ca="1">IFERROR(IF(AND(ValuesEntered,Amortization[[#This Row],[還款日]]&lt;&gt;""),-PPMT(InterestRate/12,1,DurationOfLoan-ROWS($C$4:C9)+1,Amortization[[#This Row],[開始貸款金額]]),""),0)</f>
        <v>644.03038658658932</v>
      </c>
      <c r="G9" s="9">
        <f ca="1">IF(Amortization[[#This Row],[還款日]]="",0,PropertyTaxAmount)</f>
        <v>0</v>
      </c>
      <c r="H9" s="9">
        <f ca="1">IF(Amortization[[#This Row],[還款日]]="",0,Amortization[[#This Row],[利息]]+Amortization[[#This Row],[本金]]+Amortization[[#This Row],[其它月費]])</f>
        <v>2429.6743732145278</v>
      </c>
      <c r="I9" s="9">
        <f ca="1">IF(Amortization[[#This Row],[還款日]]="",0,Amortization[[#This Row],[開始貸款金額]]-Amortization[[#This Row],[本金]])</f>
        <v>476171.72976745025</v>
      </c>
      <c r="J9" s="10">
        <f ca="1">IF(Amortization[[#This Row],[月結餘貸款]]&gt;0,LastRow-ROW(),0)</f>
        <v>354</v>
      </c>
    </row>
    <row r="10" spans="1:10" ht="15" customHeight="1" x14ac:dyDescent="0.3">
      <c r="B10" s="7">
        <f>ROWS($B$4:B10)</f>
        <v>7</v>
      </c>
      <c r="C10" s="8">
        <f ca="1">IF(ValuesEntered,IF(Amortization[[#This Row],['#]]&lt;=DurationOfLoan,IF(ROW()-ROW(Amortization[[#Headers],[還款日]])=1,LoanStart,IF(I9&gt;0,EDATE(C9,1),"")),""),"")</f>
        <v>43103</v>
      </c>
      <c r="D10" s="9">
        <f ca="1">IF(ROW()-ROW(Amortization[[#Headers],[開始貸款金額]])=1,LoanAmount,IF(Amortization[[#This Row],[還款日]]="",0,INDEX(Amortization[], ROW()-4,8)))</f>
        <v>476171.72976745025</v>
      </c>
      <c r="E10" s="9">
        <f ca="1">IF(ValuesEntered,IF(ROW()-ROW(Amortization[[#Headers],[利息]])=1,-IPMT(InterestRate/12,1,DurationOfLoan-ROWS($C$4:C10)+1,Amortization[[#This Row],[開始貸款金額]]),IFERROR(-IPMT(InterestRate/12,1,Amortization[[#This Row],[剩下月數]],D11),0)),0)</f>
        <v>1783.2198160009273</v>
      </c>
      <c r="F10" s="9">
        <f ca="1">IFERROR(IF(AND(ValuesEntered,Amortization[[#This Row],[還款日]]&lt;&gt;""),-PPMT(InterestRate/12,1,DurationOfLoan-ROWS($C$4:C10)+1,Amortization[[#This Row],[開始貸款金額]]),""),0)</f>
        <v>646.44550053628893</v>
      </c>
      <c r="G10" s="9">
        <f ca="1">IF(Amortization[[#This Row],[還款日]]="",0,PropertyTaxAmount)</f>
        <v>0</v>
      </c>
      <c r="H10" s="9">
        <f ca="1">IF(Amortization[[#This Row],[還款日]]="",0,Amortization[[#This Row],[利息]]+Amortization[[#This Row],[本金]]+Amortization[[#This Row],[其它月費]])</f>
        <v>2429.6653165372163</v>
      </c>
      <c r="I10" s="9">
        <f ca="1">IF(Amortization[[#This Row],[還款日]]="",0,Amortization[[#This Row],[開始貸款金額]]-Amortization[[#This Row],[本金]])</f>
        <v>475525.28426691395</v>
      </c>
      <c r="J10" s="10">
        <f ca="1">IF(Amortization[[#This Row],[月結餘貸款]]&gt;0,LastRow-ROW(),0)</f>
        <v>353</v>
      </c>
    </row>
    <row r="11" spans="1:10" ht="15" customHeight="1" x14ac:dyDescent="0.3">
      <c r="B11" s="7">
        <f>ROWS($B$4:B11)</f>
        <v>8</v>
      </c>
      <c r="C11" s="8">
        <f ca="1">IF(ValuesEntered,IF(Amortization[[#This Row],['#]]&lt;=DurationOfLoan,IF(ROW()-ROW(Amortization[[#Headers],[還款日]])=1,LoanStart,IF(I10&gt;0,EDATE(C10,1),"")),""),"")</f>
        <v>43134</v>
      </c>
      <c r="D11" s="9">
        <f ca="1">IF(ROW()-ROW(Amortization[[#Headers],[開始貸款金額]])=1,LoanAmount,IF(Amortization[[#This Row],[還款日]]="",0,INDEX(Amortization[], ROW()-4,8)))</f>
        <v>475525.28426691395</v>
      </c>
      <c r="E11" s="9">
        <f ca="1">IF(ValuesEntered,IF(ROW()-ROW(Amortization[[#Headers],[利息]])=1,-IPMT(InterestRate/12,1,DurationOfLoan-ROWS($C$4:C11)+1,Amortization[[#This Row],[開始貸款金額]]),IFERROR(-IPMT(InterestRate/12,1,Amortization[[#This Row],[剩下月數]],D12),0)),0)</f>
        <v>1780.7865547340648</v>
      </c>
      <c r="F11" s="9">
        <f ca="1">IFERROR(IF(AND(ValuesEntered,Amortization[[#This Row],[還款日]]&lt;&gt;""),-PPMT(InterestRate/12,1,DurationOfLoan-ROWS($C$4:C11)+1,Amortization[[#This Row],[開始貸款金額]]),""),0)</f>
        <v>648.86967116329993</v>
      </c>
      <c r="G11" s="9">
        <f ca="1">IF(Amortization[[#This Row],[還款日]]="",0,PropertyTaxAmount)</f>
        <v>0</v>
      </c>
      <c r="H11" s="9">
        <f ca="1">IF(Amortization[[#This Row],[還款日]]="",0,Amortization[[#This Row],[利息]]+Amortization[[#This Row],[本金]]+Amortization[[#This Row],[其它月費]])</f>
        <v>2429.6562258973645</v>
      </c>
      <c r="I11" s="9">
        <f ca="1">IF(Amortization[[#This Row],[還款日]]="",0,Amortization[[#This Row],[開始貸款金額]]-Amortization[[#This Row],[本金]])</f>
        <v>474876.41459575063</v>
      </c>
      <c r="J11" s="10">
        <f ca="1">IF(Amortization[[#This Row],[月結餘貸款]]&gt;0,LastRow-ROW(),0)</f>
        <v>352</v>
      </c>
    </row>
    <row r="12" spans="1:10" ht="15" customHeight="1" x14ac:dyDescent="0.3">
      <c r="B12" s="7">
        <f>ROWS($B$4:B12)</f>
        <v>9</v>
      </c>
      <c r="C12" s="8">
        <f ca="1">IF(ValuesEntered,IF(Amortization[[#This Row],['#]]&lt;=DurationOfLoan,IF(ROW()-ROW(Amortization[[#Headers],[還款日]])=1,LoanStart,IF(I11&gt;0,EDATE(C11,1),"")),""),"")</f>
        <v>43162</v>
      </c>
      <c r="D12" s="9">
        <f ca="1">IF(ROW()-ROW(Amortization[[#Headers],[開始貸款金額]])=1,LoanAmount,IF(Amortization[[#This Row],[還款日]]="",0,INDEX(Amortization[], ROW()-4,8)))</f>
        <v>474876.41459575063</v>
      </c>
      <c r="E12" s="9">
        <f ca="1">IF(ValuesEntered,IF(ROW()-ROW(Amortization[[#Headers],[利息]])=1,-IPMT(InterestRate/12,1,DurationOfLoan-ROWS($C$4:C12)+1,Amortization[[#This Row],[開始貸款金額]]),IFERROR(-IPMT(InterestRate/12,1,Amortization[[#This Row],[剩下月數]],D13),0)),0)</f>
        <v>1778.3441687374518</v>
      </c>
      <c r="F12" s="9">
        <f ca="1">IFERROR(IF(AND(ValuesEntered,Amortization[[#This Row],[還款日]]&lt;&gt;""),-PPMT(InterestRate/12,1,DurationOfLoan-ROWS($C$4:C12)+1,Amortization[[#This Row],[開始貸款金額]]),""),0)</f>
        <v>651.30293243016217</v>
      </c>
      <c r="G12" s="9">
        <f ca="1">IF(Amortization[[#This Row],[還款日]]="",0,PropertyTaxAmount)</f>
        <v>0</v>
      </c>
      <c r="H12" s="9">
        <f ca="1">IF(Amortization[[#This Row],[還款日]]="",0,Amortization[[#This Row],[利息]]+Amortization[[#This Row],[本金]]+Amortization[[#This Row],[其它月費]])</f>
        <v>2429.647101167614</v>
      </c>
      <c r="I12" s="9">
        <f ca="1">IF(Amortization[[#This Row],[還款日]]="",0,Amortization[[#This Row],[開始貸款金額]]-Amortization[[#This Row],[本金]])</f>
        <v>474225.11166332045</v>
      </c>
      <c r="J12" s="10">
        <f ca="1">IF(Amortization[[#This Row],[月結餘貸款]]&gt;0,LastRow-ROW(),0)</f>
        <v>351</v>
      </c>
    </row>
    <row r="13" spans="1:10" ht="15" customHeight="1" x14ac:dyDescent="0.3">
      <c r="B13" s="7">
        <f>ROWS($B$4:B13)</f>
        <v>10</v>
      </c>
      <c r="C13" s="8">
        <f ca="1">IF(ValuesEntered,IF(Amortization[[#This Row],['#]]&lt;=DurationOfLoan,IF(ROW()-ROW(Amortization[[#Headers],[還款日]])=1,LoanStart,IF(I12&gt;0,EDATE(C12,1),"")),""),"")</f>
        <v>43193</v>
      </c>
      <c r="D13" s="9">
        <f ca="1">IF(ROW()-ROW(Amortization[[#Headers],[開始貸款金額]])=1,LoanAmount,IF(Amortization[[#This Row],[還款日]]="",0,INDEX(Amortization[], ROW()-4,8)))</f>
        <v>474225.11166332045</v>
      </c>
      <c r="E13" s="9">
        <f ca="1">IF(ValuesEntered,IF(ROW()-ROW(Amortization[[#Headers],[利息]])=1,-IPMT(InterestRate/12,1,DurationOfLoan-ROWS($C$4:C13)+1,Amortization[[#This Row],[開始貸款金額]]),IFERROR(-IPMT(InterestRate/12,1,Amortization[[#This Row],[剩下月數]],D14),0)),0)</f>
        <v>1775.8926237933513</v>
      </c>
      <c r="F13" s="9">
        <f ca="1">IFERROR(IF(AND(ValuesEntered,Amortization[[#This Row],[還款日]]&lt;&gt;""),-PPMT(InterestRate/12,1,DurationOfLoan-ROWS($C$4:C13)+1,Amortization[[#This Row],[開始貸款金額]]),""),0)</f>
        <v>653.74531842677561</v>
      </c>
      <c r="G13" s="9">
        <f ca="1">IF(Amortization[[#This Row],[還款日]]="",0,PropertyTaxAmount)</f>
        <v>0</v>
      </c>
      <c r="H13" s="9">
        <f ca="1">IF(Amortization[[#This Row],[還款日]]="",0,Amortization[[#This Row],[利息]]+Amortization[[#This Row],[本金]]+Amortization[[#This Row],[其它月費]])</f>
        <v>2429.6379422201271</v>
      </c>
      <c r="I13" s="9">
        <f ca="1">IF(Amortization[[#This Row],[還款日]]="",0,Amortization[[#This Row],[開始貸款金額]]-Amortization[[#This Row],[本金]])</f>
        <v>473571.3663448937</v>
      </c>
      <c r="J13" s="10">
        <f ca="1">IF(Amortization[[#This Row],[月結餘貸款]]&gt;0,LastRow-ROW(),0)</f>
        <v>350</v>
      </c>
    </row>
    <row r="14" spans="1:10" ht="15" customHeight="1" x14ac:dyDescent="0.3">
      <c r="B14" s="7">
        <f>ROWS($B$4:B14)</f>
        <v>11</v>
      </c>
      <c r="C14" s="8">
        <f ca="1">IF(ValuesEntered,IF(Amortization[[#This Row],['#]]&lt;=DurationOfLoan,IF(ROW()-ROW(Amortization[[#Headers],[還款日]])=1,LoanStart,IF(I13&gt;0,EDATE(C13,1),"")),""),"")</f>
        <v>43223</v>
      </c>
      <c r="D14" s="9">
        <f ca="1">IF(ROW()-ROW(Amortization[[#Headers],[開始貸款金額]])=1,LoanAmount,IF(Amortization[[#This Row],[還款日]]="",0,INDEX(Amortization[], ROW()-4,8)))</f>
        <v>473571.3663448937</v>
      </c>
      <c r="E14" s="9">
        <f ca="1">IF(ValuesEntered,IF(ROW()-ROW(Amortization[[#Headers],[利息]])=1,-IPMT(InterestRate/12,1,DurationOfLoan-ROWS($C$4:C14)+1,Amortization[[#This Row],[開始貸款金額]]),IFERROR(-IPMT(InterestRate/12,1,Amortization[[#This Row],[剩下月數]],D15),0)),0)</f>
        <v>1773.4318855557106</v>
      </c>
      <c r="F14" s="9">
        <f ca="1">IFERROR(IF(AND(ValuesEntered,Amortization[[#This Row],[還款日]]&lt;&gt;""),-PPMT(InterestRate/12,1,DurationOfLoan-ROWS($C$4:C14)+1,Amortization[[#This Row],[開始貸款金額]]),""),0)</f>
        <v>656.19686337087592</v>
      </c>
      <c r="G14" s="9">
        <f ca="1">IF(Amortization[[#This Row],[還款日]]="",0,PropertyTaxAmount)</f>
        <v>0</v>
      </c>
      <c r="H14" s="9">
        <f ca="1">IF(Amortization[[#This Row],[還款日]]="",0,Amortization[[#This Row],[利息]]+Amortization[[#This Row],[本金]]+Amortization[[#This Row],[其它月費]])</f>
        <v>2429.6287489265865</v>
      </c>
      <c r="I14" s="9">
        <f ca="1">IF(Amortization[[#This Row],[還款日]]="",0,Amortization[[#This Row],[開始貸款金額]]-Amortization[[#This Row],[本金]])</f>
        <v>472915.16948152281</v>
      </c>
      <c r="J14" s="10">
        <f ca="1">IF(Amortization[[#This Row],[月結餘貸款]]&gt;0,LastRow-ROW(),0)</f>
        <v>349</v>
      </c>
    </row>
    <row r="15" spans="1:10" ht="15" customHeight="1" x14ac:dyDescent="0.3">
      <c r="B15" s="7">
        <f>ROWS($B$4:B15)</f>
        <v>12</v>
      </c>
      <c r="C15" s="8">
        <f ca="1">IF(ValuesEntered,IF(Amortization[[#This Row],['#]]&lt;=DurationOfLoan,IF(ROW()-ROW(Amortization[[#Headers],[還款日]])=1,LoanStart,IF(I14&gt;0,EDATE(C14,1),"")),""),"")</f>
        <v>43254</v>
      </c>
      <c r="D15" s="9">
        <f ca="1">IF(ROW()-ROW(Amortization[[#Headers],[開始貸款金額]])=1,LoanAmount,IF(Amortization[[#This Row],[還款日]]="",0,INDEX(Amortization[], ROW()-4,8)))</f>
        <v>472915.16948152281</v>
      </c>
      <c r="E15" s="9">
        <f ca="1">IF(ValuesEntered,IF(ROW()-ROW(Amortization[[#Headers],[利息]])=1,-IPMT(InterestRate/12,1,DurationOfLoan-ROWS($C$4:C15)+1,Amortization[[#This Row],[開始貸款金額]]),IFERROR(-IPMT(InterestRate/12,1,Amortization[[#This Row],[剩下月數]],D16),0)),0)</f>
        <v>1770.9619195496784</v>
      </c>
      <c r="F15" s="9">
        <f ca="1">IFERROR(IF(AND(ValuesEntered,Amortization[[#This Row],[還款日]]&lt;&gt;""),-PPMT(InterestRate/12,1,DurationOfLoan-ROWS($C$4:C15)+1,Amortization[[#This Row],[開始貸款金額]]),""),0)</f>
        <v>658.65760160851642</v>
      </c>
      <c r="G15" s="9">
        <f ca="1">IF(Amortization[[#This Row],[還款日]]="",0,PropertyTaxAmount)</f>
        <v>0</v>
      </c>
      <c r="H15" s="9">
        <f ca="1">IF(Amortization[[#This Row],[還款日]]="",0,Amortization[[#This Row],[利息]]+Amortization[[#This Row],[本金]]+Amortization[[#This Row],[其它月費]])</f>
        <v>2429.6195211581949</v>
      </c>
      <c r="I15" s="9">
        <f ca="1">IF(Amortization[[#This Row],[還款日]]="",0,Amortization[[#This Row],[開始貸款金額]]-Amortization[[#This Row],[本金]])</f>
        <v>472256.51187991432</v>
      </c>
      <c r="J15" s="10">
        <f ca="1">IF(Amortization[[#This Row],[月結餘貸款]]&gt;0,LastRow-ROW(),0)</f>
        <v>348</v>
      </c>
    </row>
    <row r="16" spans="1:10" ht="15" customHeight="1" x14ac:dyDescent="0.3">
      <c r="B16" s="7">
        <f>ROWS($B$4:B16)</f>
        <v>13</v>
      </c>
      <c r="C16" s="8">
        <f ca="1">IF(ValuesEntered,IF(Amortization[[#This Row],['#]]&lt;=DurationOfLoan,IF(ROW()-ROW(Amortization[[#Headers],[還款日]])=1,LoanStart,IF(I15&gt;0,EDATE(C15,1),"")),""),"")</f>
        <v>43284</v>
      </c>
      <c r="D16" s="9">
        <f ca="1">IF(ROW()-ROW(Amortization[[#Headers],[開始貸款金額]])=1,LoanAmount,IF(Amortization[[#This Row],[還款日]]="",0,INDEX(Amortization[], ROW()-4,8)))</f>
        <v>472256.51187991432</v>
      </c>
      <c r="E16" s="9">
        <f ca="1">IF(ValuesEntered,IF(ROW()-ROW(Amortization[[#Headers],[利息]])=1,-IPMT(InterestRate/12,1,DurationOfLoan-ROWS($C$4:C16)+1,Amortization[[#This Row],[開始貸款金額]]),IFERROR(-IPMT(InterestRate/12,1,Amortization[[#This Row],[剩下月數]],D17),0)),0)</f>
        <v>1768.4826911711241</v>
      </c>
      <c r="F16" s="9">
        <f ca="1">IFERROR(IF(AND(ValuesEntered,Amortization[[#This Row],[還款日]]&lt;&gt;""),-PPMT(InterestRate/12,1,DurationOfLoan-ROWS($C$4:C16)+1,Amortization[[#This Row],[開始貸款金額]]),""),0)</f>
        <v>661.12756761454864</v>
      </c>
      <c r="G16" s="9">
        <f ca="1">IF(Amortization[[#This Row],[還款日]]="",0,PropertyTaxAmount)</f>
        <v>0</v>
      </c>
      <c r="H16" s="9">
        <f ca="1">IF(Amortization[[#This Row],[還款日]]="",0,Amortization[[#This Row],[利息]]+Amortization[[#This Row],[本金]]+Amortization[[#This Row],[其它月費]])</f>
        <v>2429.6102587856726</v>
      </c>
      <c r="I16" s="9">
        <f ca="1">IF(Amortization[[#This Row],[還款日]]="",0,Amortization[[#This Row],[開始貸款金額]]-Amortization[[#This Row],[本金]])</f>
        <v>471595.38431229978</v>
      </c>
      <c r="J16" s="10">
        <f ca="1">IF(Amortization[[#This Row],[月結餘貸款]]&gt;0,LastRow-ROW(),0)</f>
        <v>347</v>
      </c>
    </row>
    <row r="17" spans="2:10" ht="15" customHeight="1" x14ac:dyDescent="0.3">
      <c r="B17" s="7">
        <f>ROWS($B$4:B17)</f>
        <v>14</v>
      </c>
      <c r="C17" s="8">
        <f ca="1">IF(ValuesEntered,IF(Amortization[[#This Row],['#]]&lt;=DurationOfLoan,IF(ROW()-ROW(Amortization[[#Headers],[還款日]])=1,LoanStart,IF(I16&gt;0,EDATE(C16,1),"")),""),"")</f>
        <v>43315</v>
      </c>
      <c r="D17" s="9">
        <f ca="1">IF(ROW()-ROW(Amortization[[#Headers],[開始貸款金額]])=1,LoanAmount,IF(Amortization[[#This Row],[還款日]]="",0,INDEX(Amortization[], ROW()-4,8)))</f>
        <v>471595.38431229978</v>
      </c>
      <c r="E17" s="9">
        <f ca="1">IF(ValuesEntered,IF(ROW()-ROW(Amortization[[#Headers],[利息]])=1,-IPMT(InterestRate/12,1,DurationOfLoan-ROWS($C$4:C17)+1,Amortization[[#This Row],[開始貸款金額]]),IFERROR(-IPMT(InterestRate/12,1,Amortization[[#This Row],[剩下月數]],D18),0)),0)</f>
        <v>1765.9941656861499</v>
      </c>
      <c r="F17" s="9">
        <f ca="1">IFERROR(IF(AND(ValuesEntered,Amortization[[#This Row],[還款日]]&lt;&gt;""),-PPMT(InterestRate/12,1,DurationOfLoan-ROWS($C$4:C17)+1,Amortization[[#This Row],[開始貸款金額]]),""),0)</f>
        <v>663.60679599310322</v>
      </c>
      <c r="G17" s="9">
        <f ca="1">IF(Amortization[[#This Row],[還款日]]="",0,PropertyTaxAmount)</f>
        <v>0</v>
      </c>
      <c r="H17" s="9">
        <f ca="1">IF(Amortization[[#This Row],[還款日]]="",0,Amortization[[#This Row],[利息]]+Amortization[[#This Row],[本金]]+Amortization[[#This Row],[其它月費]])</f>
        <v>2429.600961679253</v>
      </c>
      <c r="I17" s="9">
        <f ca="1">IF(Amortization[[#This Row],[還款日]]="",0,Amortization[[#This Row],[開始貸款金額]]-Amortization[[#This Row],[本金]])</f>
        <v>470931.77751630667</v>
      </c>
      <c r="J17" s="10">
        <f ca="1">IF(Amortization[[#This Row],[月結餘貸款]]&gt;0,LastRow-ROW(),0)</f>
        <v>346</v>
      </c>
    </row>
    <row r="18" spans="2:10" ht="15" customHeight="1" x14ac:dyDescent="0.3">
      <c r="B18" s="7">
        <f>ROWS($B$4:B18)</f>
        <v>15</v>
      </c>
      <c r="C18" s="8">
        <f ca="1">IF(ValuesEntered,IF(Amortization[[#This Row],['#]]&lt;=DurationOfLoan,IF(ROW()-ROW(Amortization[[#Headers],[還款日]])=1,LoanStart,IF(I17&gt;0,EDATE(C17,1),"")),""),"")</f>
        <v>43346</v>
      </c>
      <c r="D18" s="9">
        <f ca="1">IF(ROW()-ROW(Amortization[[#Headers],[開始貸款金額]])=1,LoanAmount,IF(Amortization[[#This Row],[還款日]]="",0,INDEX(Amortization[], ROW()-4,8)))</f>
        <v>470931.77751630667</v>
      </c>
      <c r="E18" s="9">
        <f ca="1">IF(ValuesEntered,IF(ROW()-ROW(Amortization[[#Headers],[利息]])=1,-IPMT(InterestRate/12,1,DurationOfLoan-ROWS($C$4:C18)+1,Amortization[[#This Row],[開始貸款金額]]),IFERROR(-IPMT(InterestRate/12,1,Amortization[[#This Row],[剩下月數]],D19),0)),0)</f>
        <v>1763.4963082306069</v>
      </c>
      <c r="F18" s="9">
        <f ca="1">IFERROR(IF(AND(ValuesEntered,Amortization[[#This Row],[還款日]]&lt;&gt;""),-PPMT(InterestRate/12,1,DurationOfLoan-ROWS($C$4:C18)+1,Amortization[[#This Row],[開始貸款金額]]),""),0)</f>
        <v>666.09532147807738</v>
      </c>
      <c r="G18" s="9">
        <f ca="1">IF(Amortization[[#This Row],[還款日]]="",0,PropertyTaxAmount)</f>
        <v>0</v>
      </c>
      <c r="H18" s="9">
        <f ca="1">IF(Amortization[[#This Row],[還款日]]="",0,Amortization[[#This Row],[利息]]+Amortization[[#This Row],[本金]]+Amortization[[#This Row],[其它月費]])</f>
        <v>2429.5916297086842</v>
      </c>
      <c r="I18" s="9">
        <f ca="1">IF(Amortization[[#This Row],[還款日]]="",0,Amortization[[#This Row],[開始貸款金額]]-Amortization[[#This Row],[本金]])</f>
        <v>470265.68219482858</v>
      </c>
      <c r="J18" s="10">
        <f ca="1">IF(Amortization[[#This Row],[月結餘貸款]]&gt;0,LastRow-ROW(),0)</f>
        <v>345</v>
      </c>
    </row>
    <row r="19" spans="2:10" ht="15" customHeight="1" x14ac:dyDescent="0.3">
      <c r="B19" s="7">
        <f>ROWS($B$4:B19)</f>
        <v>16</v>
      </c>
      <c r="C19" s="8">
        <f ca="1">IF(ValuesEntered,IF(Amortization[[#This Row],['#]]&lt;=DurationOfLoan,IF(ROW()-ROW(Amortization[[#Headers],[還款日]])=1,LoanStart,IF(I18&gt;0,EDATE(C18,1),"")),""),"")</f>
        <v>43376</v>
      </c>
      <c r="D19" s="9">
        <f ca="1">IF(ROW()-ROW(Amortization[[#Headers],[開始貸款金額]])=1,LoanAmount,IF(Amortization[[#This Row],[還款日]]="",0,INDEX(Amortization[], ROW()-4,8)))</f>
        <v>470265.68219482858</v>
      </c>
      <c r="E19" s="9">
        <f ca="1">IF(ValuesEntered,IF(ROW()-ROW(Amortization[[#Headers],[利息]])=1,-IPMT(InterestRate/12,1,DurationOfLoan-ROWS($C$4:C19)+1,Amortization[[#This Row],[開始貸款金額]]),IFERROR(-IPMT(InterestRate/12,1,Amortization[[#This Row],[剩下月數]],D20),0)),0)</f>
        <v>1760.9890838096062</v>
      </c>
      <c r="F19" s="9">
        <f ca="1">IFERROR(IF(AND(ValuesEntered,Amortization[[#This Row],[還款日]]&lt;&gt;""),-PPMT(InterestRate/12,1,DurationOfLoan-ROWS($C$4:C19)+1,Amortization[[#This Row],[開始貸款金額]]),""),0)</f>
        <v>668.59317893361992</v>
      </c>
      <c r="G19" s="9">
        <f ca="1">IF(Amortization[[#This Row],[還款日]]="",0,PropertyTaxAmount)</f>
        <v>0</v>
      </c>
      <c r="H19" s="9">
        <f ca="1">IF(Amortization[[#This Row],[還款日]]="",0,Amortization[[#This Row],[利息]]+Amortization[[#This Row],[本金]]+Amortization[[#This Row],[其它月費]])</f>
        <v>2429.5822627432262</v>
      </c>
      <c r="I19" s="9">
        <f ca="1">IF(Amortization[[#This Row],[還款日]]="",0,Amortization[[#This Row],[開始貸款金額]]-Amortization[[#This Row],[本金]])</f>
        <v>469597.08901589498</v>
      </c>
      <c r="J19" s="10">
        <f ca="1">IF(Amortization[[#This Row],[月結餘貸款]]&gt;0,LastRow-ROW(),0)</f>
        <v>344</v>
      </c>
    </row>
    <row r="20" spans="2:10" ht="15" customHeight="1" x14ac:dyDescent="0.3">
      <c r="B20" s="7">
        <f>ROWS($B$4:B20)</f>
        <v>17</v>
      </c>
      <c r="C20" s="8">
        <f ca="1">IF(ValuesEntered,IF(Amortization[[#This Row],['#]]&lt;=DurationOfLoan,IF(ROW()-ROW(Amortization[[#Headers],[還款日]])=1,LoanStart,IF(I19&gt;0,EDATE(C19,1),"")),""),"")</f>
        <v>43407</v>
      </c>
      <c r="D20" s="9">
        <f ca="1">IF(ROW()-ROW(Amortization[[#Headers],[開始貸款金額]])=1,LoanAmount,IF(Amortization[[#This Row],[還款日]]="",0,INDEX(Amortization[], ROW()-4,8)))</f>
        <v>469597.08901589498</v>
      </c>
      <c r="E20" s="9">
        <f ca="1">IF(ValuesEntered,IF(ROW()-ROW(Amortization[[#Headers],[利息]])=1,-IPMT(InterestRate/12,1,DurationOfLoan-ROWS($C$4:C20)+1,Amortization[[#This Row],[開始貸款金額]]),IFERROR(-IPMT(InterestRate/12,1,Amortization[[#This Row],[剩下月數]],D21),0)),0)</f>
        <v>1758.4724572970263</v>
      </c>
      <c r="F20" s="9">
        <f ca="1">IFERROR(IF(AND(ValuesEntered,Amortization[[#This Row],[還款日]]&lt;&gt;""),-PPMT(InterestRate/12,1,DurationOfLoan-ROWS($C$4:C20)+1,Amortization[[#This Row],[開始貸款金額]]),""),0)</f>
        <v>671.10040335462122</v>
      </c>
      <c r="G20" s="9">
        <f ca="1">IF(Amortization[[#This Row],[還款日]]="",0,PropertyTaxAmount)</f>
        <v>0</v>
      </c>
      <c r="H20" s="9">
        <f ca="1">IF(Amortization[[#This Row],[還款日]]="",0,Amortization[[#This Row],[利息]]+Amortization[[#This Row],[本金]]+Amortization[[#This Row],[其它月費]])</f>
        <v>2429.5728606516477</v>
      </c>
      <c r="I20" s="9">
        <f ca="1">IF(Amortization[[#This Row],[還款日]]="",0,Amortization[[#This Row],[開始貸款金額]]-Amortization[[#This Row],[本金]])</f>
        <v>468925.98861254036</v>
      </c>
      <c r="J20" s="10">
        <f ca="1">IF(Amortization[[#This Row],[月結餘貸款]]&gt;0,LastRow-ROW(),0)</f>
        <v>343</v>
      </c>
    </row>
    <row r="21" spans="2:10" ht="15" customHeight="1" x14ac:dyDescent="0.3">
      <c r="B21" s="7">
        <f>ROWS($B$4:B21)</f>
        <v>18</v>
      </c>
      <c r="C21" s="8">
        <f ca="1">IF(ValuesEntered,IF(Amortization[[#This Row],['#]]&lt;=DurationOfLoan,IF(ROW()-ROW(Amortization[[#Headers],[還款日]])=1,LoanStart,IF(I20&gt;0,EDATE(C20,1),"")),""),"")</f>
        <v>43437</v>
      </c>
      <c r="D21" s="9">
        <f ca="1">IF(ROW()-ROW(Amortization[[#Headers],[開始貸款金額]])=1,LoanAmount,IF(Amortization[[#This Row],[還款日]]="",0,INDEX(Amortization[], ROW()-4,8)))</f>
        <v>468925.98861254036</v>
      </c>
      <c r="E21" s="9">
        <f ca="1">IF(ValuesEntered,IF(ROW()-ROW(Amortization[[#Headers],[利息]])=1,-IPMT(InterestRate/12,1,DurationOfLoan-ROWS($C$4:C21)+1,Amortization[[#This Row],[開始貸款金額]]),IFERROR(-IPMT(InterestRate/12,1,Amortization[[#This Row],[剩下月數]],D22),0)),0)</f>
        <v>1755.9463934350242</v>
      </c>
      <c r="F21" s="9">
        <f ca="1">IFERROR(IF(AND(ValuesEntered,Amortization[[#This Row],[還款日]]&lt;&gt;""),-PPMT(InterestRate/12,1,DurationOfLoan-ROWS($C$4:C21)+1,Amortization[[#This Row],[開始貸款金額]]),""),0)</f>
        <v>673.61702986720115</v>
      </c>
      <c r="G21" s="9">
        <f ca="1">IF(Amortization[[#This Row],[還款日]]="",0,PropertyTaxAmount)</f>
        <v>0</v>
      </c>
      <c r="H21" s="9">
        <f ca="1">IF(Amortization[[#This Row],[還款日]]="",0,Amortization[[#This Row],[利息]]+Amortization[[#This Row],[本金]]+Amortization[[#This Row],[其它月費]])</f>
        <v>2429.5634233022256</v>
      </c>
      <c r="I21" s="9">
        <f ca="1">IF(Amortization[[#This Row],[還款日]]="",0,Amortization[[#This Row],[開始貸款金額]]-Amortization[[#This Row],[本金]])</f>
        <v>468252.37158267316</v>
      </c>
      <c r="J21" s="10">
        <f ca="1">IF(Amortization[[#This Row],[月結餘貸款]]&gt;0,LastRow-ROW(),0)</f>
        <v>342</v>
      </c>
    </row>
    <row r="22" spans="2:10" ht="15" customHeight="1" x14ac:dyDescent="0.3">
      <c r="B22" s="7">
        <f>ROWS($B$4:B22)</f>
        <v>19</v>
      </c>
      <c r="C22" s="8">
        <f ca="1">IF(ValuesEntered,IF(Amortization[[#This Row],['#]]&lt;=DurationOfLoan,IF(ROW()-ROW(Amortization[[#Headers],[還款日]])=1,LoanStart,IF(I21&gt;0,EDATE(C21,1),"")),""),"")</f>
        <v>43468</v>
      </c>
      <c r="D22" s="9">
        <f ca="1">IF(ROW()-ROW(Amortization[[#Headers],[開始貸款金額]])=1,LoanAmount,IF(Amortization[[#This Row],[還款日]]="",0,INDEX(Amortization[], ROW()-4,8)))</f>
        <v>468252.37158267316</v>
      </c>
      <c r="E22" s="9">
        <f ca="1">IF(ValuesEntered,IF(ROW()-ROW(Amortization[[#Headers],[利息]])=1,-IPMT(InterestRate/12,1,DurationOfLoan-ROWS($C$4:C22)+1,Amortization[[#This Row],[開始貸款金額]]),IFERROR(-IPMT(InterestRate/12,1,Amortization[[#This Row],[剩下月數]],D23),0)),0)</f>
        <v>1753.4108568335398</v>
      </c>
      <c r="F22" s="9">
        <f ca="1">IFERROR(IF(AND(ValuesEntered,Amortization[[#This Row],[還款日]]&lt;&gt;""),-PPMT(InterestRate/12,1,DurationOfLoan-ROWS($C$4:C22)+1,Amortization[[#This Row],[開始貸款金額]]),""),0)</f>
        <v>676.14309372920309</v>
      </c>
      <c r="G22" s="9">
        <f ca="1">IF(Amortization[[#This Row],[還款日]]="",0,PropertyTaxAmount)</f>
        <v>0</v>
      </c>
      <c r="H22" s="9">
        <f ca="1">IF(Amortization[[#This Row],[還款日]]="",0,Amortization[[#This Row],[利息]]+Amortization[[#This Row],[本金]]+Amortization[[#This Row],[其它月費]])</f>
        <v>2429.553950562743</v>
      </c>
      <c r="I22" s="9">
        <f ca="1">IF(Amortization[[#This Row],[還款日]]="",0,Amortization[[#This Row],[開始貸款金額]]-Amortization[[#This Row],[本金]])</f>
        <v>467576.22848894395</v>
      </c>
      <c r="J22" s="10">
        <f ca="1">IF(Amortization[[#This Row],[月結餘貸款]]&gt;0,LastRow-ROW(),0)</f>
        <v>341</v>
      </c>
    </row>
    <row r="23" spans="2:10" ht="15" customHeight="1" x14ac:dyDescent="0.3">
      <c r="B23" s="7">
        <f>ROWS($B$4:B23)</f>
        <v>20</v>
      </c>
      <c r="C23" s="8">
        <f ca="1">IF(ValuesEntered,IF(Amortization[[#This Row],['#]]&lt;=DurationOfLoan,IF(ROW()-ROW(Amortization[[#Headers],[還款日]])=1,LoanStart,IF(I22&gt;0,EDATE(C22,1),"")),""),"")</f>
        <v>43499</v>
      </c>
      <c r="D23" s="9">
        <f ca="1">IF(ROW()-ROW(Amortization[[#Headers],[開始貸款金額]])=1,LoanAmount,IF(Amortization[[#This Row],[還款日]]="",0,INDEX(Amortization[], ROW()-4,8)))</f>
        <v>467576.22848894395</v>
      </c>
      <c r="E23" s="9">
        <f ca="1">IF(ValuesEntered,IF(ROW()-ROW(Amortization[[#Headers],[利息]])=1,-IPMT(InterestRate/12,1,DurationOfLoan-ROWS($C$4:C23)+1,Amortization[[#This Row],[開始貸款金額]]),IFERROR(-IPMT(InterestRate/12,1,Amortization[[#This Row],[剩下月數]],D24),0)),0)</f>
        <v>1750.8658119697996</v>
      </c>
      <c r="F23" s="9">
        <f ca="1">IFERROR(IF(AND(ValuesEntered,Amortization[[#This Row],[還款日]]&lt;&gt;""),-PPMT(InterestRate/12,1,DurationOfLoan-ROWS($C$4:C23)+1,Amortization[[#This Row],[開始貸款金額]]),""),0)</f>
        <v>678.6786303306875</v>
      </c>
      <c r="G23" s="9">
        <f ca="1">IF(Amortization[[#This Row],[還款日]]="",0,PropertyTaxAmount)</f>
        <v>0</v>
      </c>
      <c r="H23" s="9">
        <f ca="1">IF(Amortization[[#This Row],[還款日]]="",0,Amortization[[#This Row],[利息]]+Amortization[[#This Row],[本金]]+Amortization[[#This Row],[其它月費]])</f>
        <v>2429.5444423004869</v>
      </c>
      <c r="I23" s="9">
        <f ca="1">IF(Amortization[[#This Row],[還款日]]="",0,Amortization[[#This Row],[開始貸款金額]]-Amortization[[#This Row],[本金]])</f>
        <v>466897.54985861323</v>
      </c>
      <c r="J23" s="10">
        <f ca="1">IF(Amortization[[#This Row],[月結餘貸款]]&gt;0,LastRow-ROW(),0)</f>
        <v>340</v>
      </c>
    </row>
    <row r="24" spans="2:10" ht="15" customHeight="1" x14ac:dyDescent="0.3">
      <c r="B24" s="7">
        <f>ROWS($B$4:B24)</f>
        <v>21</v>
      </c>
      <c r="C24" s="8">
        <f ca="1">IF(ValuesEntered,IF(Amortization[[#This Row],['#]]&lt;=DurationOfLoan,IF(ROW()-ROW(Amortization[[#Headers],[還款日]])=1,LoanStart,IF(I23&gt;0,EDATE(C23,1),"")),""),"")</f>
        <v>43527</v>
      </c>
      <c r="D24" s="9">
        <f ca="1">IF(ROW()-ROW(Amortization[[#Headers],[開始貸款金額]])=1,LoanAmount,IF(Amortization[[#This Row],[還款日]]="",0,INDEX(Amortization[], ROW()-4,8)))</f>
        <v>466897.54985861323</v>
      </c>
      <c r="E24" s="9">
        <f ca="1">IF(ValuesEntered,IF(ROW()-ROW(Amortization[[#Headers],[利息]])=1,-IPMT(InterestRate/12,1,DurationOfLoan-ROWS($C$4:C24)+1,Amortization[[#This Row],[開始貸款金額]]),IFERROR(-IPMT(InterestRate/12,1,Amortization[[#This Row],[剩下月數]],D25),0)),0)</f>
        <v>1748.3112231878204</v>
      </c>
      <c r="F24" s="9">
        <f ca="1">IFERROR(IF(AND(ValuesEntered,Amortization[[#This Row],[還款日]]&lt;&gt;""),-PPMT(InterestRate/12,1,DurationOfLoan-ROWS($C$4:C24)+1,Amortization[[#This Row],[開始貸款金額]]),""),0)</f>
        <v>681.22367519442776</v>
      </c>
      <c r="G24" s="9">
        <f ca="1">IF(Amortization[[#This Row],[還款日]]="",0,PropertyTaxAmount)</f>
        <v>0</v>
      </c>
      <c r="H24" s="9">
        <f ca="1">IF(Amortization[[#This Row],[還款日]]="",0,Amortization[[#This Row],[利息]]+Amortization[[#This Row],[本金]]+Amortization[[#This Row],[其它月費]])</f>
        <v>2429.5348983822482</v>
      </c>
      <c r="I24" s="9">
        <f ca="1">IF(Amortization[[#This Row],[還款日]]="",0,Amortization[[#This Row],[開始貸款金額]]-Amortization[[#This Row],[本金]])</f>
        <v>466216.3261834188</v>
      </c>
      <c r="J24" s="10">
        <f ca="1">IF(Amortization[[#This Row],[月結餘貸款]]&gt;0,LastRow-ROW(),0)</f>
        <v>339</v>
      </c>
    </row>
    <row r="25" spans="2:10" ht="15" customHeight="1" x14ac:dyDescent="0.3">
      <c r="B25" s="7">
        <f>ROWS($B$4:B25)</f>
        <v>22</v>
      </c>
      <c r="C25" s="8">
        <f ca="1">IF(ValuesEntered,IF(Amortization[[#This Row],['#]]&lt;=DurationOfLoan,IF(ROW()-ROW(Amortization[[#Headers],[還款日]])=1,LoanStart,IF(I24&gt;0,EDATE(C24,1),"")),""),"")</f>
        <v>43558</v>
      </c>
      <c r="D25" s="9">
        <f ca="1">IF(ROW()-ROW(Amortization[[#Headers],[開始貸款金額]])=1,LoanAmount,IF(Amortization[[#This Row],[還款日]]="",0,INDEX(Amortization[], ROW()-4,8)))</f>
        <v>466216.3261834188</v>
      </c>
      <c r="E25" s="9">
        <f ca="1">IF(ValuesEntered,IF(ROW()-ROW(Amortization[[#Headers],[利息]])=1,-IPMT(InterestRate/12,1,DurationOfLoan-ROWS($C$4:C25)+1,Amortization[[#This Row],[開始貸款金額]]),IFERROR(-IPMT(InterestRate/12,1,Amortization[[#This Row],[剩下月數]],D26),0)),0)</f>
        <v>1745.7470546979089</v>
      </c>
      <c r="F25" s="9">
        <f ca="1">IFERROR(IF(AND(ValuesEntered,Amortization[[#This Row],[還款日]]&lt;&gt;""),-PPMT(InterestRate/12,1,DurationOfLoan-ROWS($C$4:C25)+1,Amortization[[#This Row],[開始貸款金額]]),""),0)</f>
        <v>683.77826397640661</v>
      </c>
      <c r="G25" s="9">
        <f ca="1">IF(Amortization[[#This Row],[還款日]]="",0,PropertyTaxAmount)</f>
        <v>0</v>
      </c>
      <c r="H25" s="9">
        <f ca="1">IF(Amortization[[#This Row],[還款日]]="",0,Amortization[[#This Row],[利息]]+Amortization[[#This Row],[本金]]+Amortization[[#This Row],[其它月費]])</f>
        <v>2429.5253186743157</v>
      </c>
      <c r="I25" s="9">
        <f ca="1">IF(Amortization[[#This Row],[還款日]]="",0,Amortization[[#This Row],[開始貸款金額]]-Amortization[[#This Row],[本金]])</f>
        <v>465532.54791944241</v>
      </c>
      <c r="J25" s="10">
        <f ca="1">IF(Amortization[[#This Row],[月結餘貸款]]&gt;0,LastRow-ROW(),0)</f>
        <v>338</v>
      </c>
    </row>
    <row r="26" spans="2:10" ht="15" customHeight="1" x14ac:dyDescent="0.3">
      <c r="B26" s="7">
        <f>ROWS($B$4:B26)</f>
        <v>23</v>
      </c>
      <c r="C26" s="8">
        <f ca="1">IF(ValuesEntered,IF(Amortization[[#This Row],['#]]&lt;=DurationOfLoan,IF(ROW()-ROW(Amortization[[#Headers],[還款日]])=1,LoanStart,IF(I25&gt;0,EDATE(C25,1),"")),""),"")</f>
        <v>43588</v>
      </c>
      <c r="D26" s="9">
        <f ca="1">IF(ROW()-ROW(Amortization[[#Headers],[開始貸款金額]])=1,LoanAmount,IF(Amortization[[#This Row],[還款日]]="",0,INDEX(Amortization[], ROW()-4,8)))</f>
        <v>465532.54791944241</v>
      </c>
      <c r="E26" s="9">
        <f ca="1">IF(ValuesEntered,IF(ROW()-ROW(Amortization[[#Headers],[利息]])=1,-IPMT(InterestRate/12,1,DurationOfLoan-ROWS($C$4:C26)+1,Amortization[[#This Row],[開始貸款金額]]),IFERROR(-IPMT(InterestRate/12,1,Amortization[[#This Row],[剩下月數]],D27),0)),0)</f>
        <v>1743.1732705761601</v>
      </c>
      <c r="F26" s="9">
        <f ca="1">IFERROR(IF(AND(ValuesEntered,Amortization[[#This Row],[還款日]]&lt;&gt;""),-PPMT(InterestRate/12,1,DurationOfLoan-ROWS($C$4:C26)+1,Amortization[[#This Row],[開始貸款金額]]),""),0)</f>
        <v>686.34243246631843</v>
      </c>
      <c r="G26" s="9">
        <f ca="1">IF(Amortization[[#This Row],[還款日]]="",0,PropertyTaxAmount)</f>
        <v>0</v>
      </c>
      <c r="H26" s="9">
        <f ca="1">IF(Amortization[[#This Row],[還款日]]="",0,Amortization[[#This Row],[利息]]+Amortization[[#This Row],[本金]]+Amortization[[#This Row],[其它月費]])</f>
        <v>2429.5157030424784</v>
      </c>
      <c r="I26" s="9">
        <f ca="1">IF(Amortization[[#This Row],[還款日]]="",0,Amortization[[#This Row],[開始貸款金額]]-Amortization[[#This Row],[本金]])</f>
        <v>464846.20548697608</v>
      </c>
      <c r="J26" s="10">
        <f ca="1">IF(Amortization[[#This Row],[月結餘貸款]]&gt;0,LastRow-ROW(),0)</f>
        <v>337</v>
      </c>
    </row>
    <row r="27" spans="2:10" ht="15" customHeight="1" x14ac:dyDescent="0.3">
      <c r="B27" s="7">
        <f>ROWS($B$4:B27)</f>
        <v>24</v>
      </c>
      <c r="C27" s="8">
        <f ca="1">IF(ValuesEntered,IF(Amortization[[#This Row],['#]]&lt;=DurationOfLoan,IF(ROW()-ROW(Amortization[[#Headers],[還款日]])=1,LoanStart,IF(I26&gt;0,EDATE(C26,1),"")),""),"")</f>
        <v>43619</v>
      </c>
      <c r="D27" s="9">
        <f ca="1">IF(ROW()-ROW(Amortization[[#Headers],[開始貸款金額]])=1,LoanAmount,IF(Amortization[[#This Row],[還款日]]="",0,INDEX(Amortization[], ROW()-4,8)))</f>
        <v>464846.20548697608</v>
      </c>
      <c r="E27" s="9">
        <f ca="1">IF(ValuesEntered,IF(ROW()-ROW(Amortization[[#Headers],[利息]])=1,-IPMT(InterestRate/12,1,DurationOfLoan-ROWS($C$4:C27)+1,Amortization[[#This Row],[開始貸款金額]]),IFERROR(-IPMT(InterestRate/12,1,Amortization[[#This Row],[剩下月數]],D28),0)),0)</f>
        <v>1740.5898347639552</v>
      </c>
      <c r="F27" s="9">
        <f ca="1">IFERROR(IF(AND(ValuesEntered,Amortization[[#This Row],[還款日]]&lt;&gt;""),-PPMT(InterestRate/12,1,DurationOfLoan-ROWS($C$4:C27)+1,Amortization[[#This Row],[開始貸款金額]]),""),0)</f>
        <v>688.91621658806696</v>
      </c>
      <c r="G27" s="9">
        <f ca="1">IF(Amortization[[#This Row],[還款日]]="",0,PropertyTaxAmount)</f>
        <v>0</v>
      </c>
      <c r="H27" s="9">
        <f ca="1">IF(Amortization[[#This Row],[還款日]]="",0,Amortization[[#This Row],[利息]]+Amortization[[#This Row],[本金]]+Amortization[[#This Row],[其它月費]])</f>
        <v>2429.506051352022</v>
      </c>
      <c r="I27" s="9">
        <f ca="1">IF(Amortization[[#This Row],[還款日]]="",0,Amortization[[#This Row],[開始貸款金額]]-Amortization[[#This Row],[本金]])</f>
        <v>464157.28927038802</v>
      </c>
      <c r="J27" s="10">
        <f ca="1">IF(Amortization[[#This Row],[月結餘貸款]]&gt;0,LastRow-ROW(),0)</f>
        <v>336</v>
      </c>
    </row>
    <row r="28" spans="2:10" ht="15" customHeight="1" x14ac:dyDescent="0.3">
      <c r="B28" s="7">
        <f>ROWS($B$4:B28)</f>
        <v>25</v>
      </c>
      <c r="C28" s="8">
        <f ca="1">IF(ValuesEntered,IF(Amortization[[#This Row],['#]]&lt;=DurationOfLoan,IF(ROW()-ROW(Amortization[[#Headers],[還款日]])=1,LoanStart,IF(I27&gt;0,EDATE(C27,1),"")),""),"")</f>
        <v>43649</v>
      </c>
      <c r="D28" s="9">
        <f ca="1">IF(ROW()-ROW(Amortization[[#Headers],[開始貸款金額]])=1,LoanAmount,IF(Amortization[[#This Row],[還款日]]="",0,INDEX(Amortization[], ROW()-4,8)))</f>
        <v>464157.28927038802</v>
      </c>
      <c r="E28" s="9">
        <f ca="1">IF(ValuesEntered,IF(ROW()-ROW(Amortization[[#Headers],[利息]])=1,-IPMT(InterestRate/12,1,DurationOfLoan-ROWS($C$4:C28)+1,Amortization[[#This Row],[開始貸款金額]]),IFERROR(-IPMT(InterestRate/12,1,Amortization[[#This Row],[剩下月數]],D29),0)),0)</f>
        <v>1737.996711067454</v>
      </c>
      <c r="F28" s="9">
        <f ca="1">IFERROR(IF(AND(ValuesEntered,Amortization[[#This Row],[還款日]]&lt;&gt;""),-PPMT(InterestRate/12,1,DurationOfLoan-ROWS($C$4:C28)+1,Amortization[[#This Row],[開始貸款金額]]),""),0)</f>
        <v>691.499652400272</v>
      </c>
      <c r="G28" s="9">
        <f ca="1">IF(Amortization[[#This Row],[還款日]]="",0,PropertyTaxAmount)</f>
        <v>0</v>
      </c>
      <c r="H28" s="9">
        <f ca="1">IF(Amortization[[#This Row],[還款日]]="",0,Amortization[[#This Row],[利息]]+Amortization[[#This Row],[本金]]+Amortization[[#This Row],[其它月費]])</f>
        <v>2429.496363467726</v>
      </c>
      <c r="I28" s="9">
        <f ca="1">IF(Amortization[[#This Row],[還款日]]="",0,Amortization[[#This Row],[開始貸款金額]]-Amortization[[#This Row],[本金]])</f>
        <v>463465.78961798776</v>
      </c>
      <c r="J28" s="10">
        <f ca="1">IF(Amortization[[#This Row],[月結餘貸款]]&gt;0,LastRow-ROW(),0)</f>
        <v>335</v>
      </c>
    </row>
    <row r="29" spans="2:10" ht="15" customHeight="1" x14ac:dyDescent="0.3">
      <c r="B29" s="7">
        <f>ROWS($B$4:B29)</f>
        <v>26</v>
      </c>
      <c r="C29" s="8">
        <f ca="1">IF(ValuesEntered,IF(Amortization[[#This Row],['#]]&lt;=DurationOfLoan,IF(ROW()-ROW(Amortization[[#Headers],[還款日]])=1,LoanStart,IF(I28&gt;0,EDATE(C28,1),"")),""),"")</f>
        <v>43680</v>
      </c>
      <c r="D29" s="9">
        <f ca="1">IF(ROW()-ROW(Amortization[[#Headers],[開始貸款金額]])=1,LoanAmount,IF(Amortization[[#This Row],[還款日]]="",0,INDEX(Amortization[], ROW()-4,8)))</f>
        <v>463465.78961798776</v>
      </c>
      <c r="E29" s="9">
        <f ca="1">IF(ValuesEntered,IF(ROW()-ROW(Amortization[[#Headers],[利息]])=1,-IPMT(InterestRate/12,1,DurationOfLoan-ROWS($C$4:C29)+1,Amortization[[#This Row],[開始貸款金額]]),IFERROR(-IPMT(InterestRate/12,1,Amortization[[#This Row],[剩下月數]],D30),0)),0)</f>
        <v>1735.3938631570911</v>
      </c>
      <c r="F29" s="9">
        <f ca="1">IFERROR(IF(AND(ValuesEntered,Amortization[[#This Row],[還款日]]&lt;&gt;""),-PPMT(InterestRate/12,1,DurationOfLoan-ROWS($C$4:C29)+1,Amortization[[#This Row],[開始貸款金額]]),""),0)</f>
        <v>694.09277609677326</v>
      </c>
      <c r="G29" s="9">
        <f ca="1">IF(Amortization[[#This Row],[還款日]]="",0,PropertyTaxAmount)</f>
        <v>0</v>
      </c>
      <c r="H29" s="9">
        <f ca="1">IF(Amortization[[#This Row],[還款日]]="",0,Amortization[[#This Row],[利息]]+Amortization[[#This Row],[本金]]+Amortization[[#This Row],[其它月費]])</f>
        <v>2429.4866392538643</v>
      </c>
      <c r="I29" s="9">
        <f ca="1">IF(Amortization[[#This Row],[還款日]]="",0,Amortization[[#This Row],[開始貸款金額]]-Amortization[[#This Row],[本金]])</f>
        <v>462771.69684189098</v>
      </c>
      <c r="J29" s="10">
        <f ca="1">IF(Amortization[[#This Row],[月結餘貸款]]&gt;0,LastRow-ROW(),0)</f>
        <v>334</v>
      </c>
    </row>
    <row r="30" spans="2:10" ht="15" customHeight="1" x14ac:dyDescent="0.3">
      <c r="B30" s="7">
        <f>ROWS($B$4:B30)</f>
        <v>27</v>
      </c>
      <c r="C30" s="8">
        <f ca="1">IF(ValuesEntered,IF(Amortization[[#This Row],['#]]&lt;=DurationOfLoan,IF(ROW()-ROW(Amortization[[#Headers],[還款日]])=1,LoanStart,IF(I29&gt;0,EDATE(C29,1),"")),""),"")</f>
        <v>43711</v>
      </c>
      <c r="D30" s="9">
        <f ca="1">IF(ROW()-ROW(Amortization[[#Headers],[開始貸款金額]])=1,LoanAmount,IF(Amortization[[#This Row],[還款日]]="",0,INDEX(Amortization[], ROW()-4,8)))</f>
        <v>462771.69684189098</v>
      </c>
      <c r="E30" s="9">
        <f ca="1">IF(ValuesEntered,IF(ROW()-ROW(Amortization[[#Headers],[利息]])=1,-IPMT(InterestRate/12,1,DurationOfLoan-ROWS($C$4:C30)+1,Amortization[[#This Row],[開始貸款金額]]),IFERROR(-IPMT(InterestRate/12,1,Amortization[[#This Row],[剩下月數]],D31),0)),0)</f>
        <v>1732.7812545670643</v>
      </c>
      <c r="F30" s="9">
        <f ca="1">IFERROR(IF(AND(ValuesEntered,Amortization[[#This Row],[還款日]]&lt;&gt;""),-PPMT(InterestRate/12,1,DurationOfLoan-ROWS($C$4:C30)+1,Amortization[[#This Row],[開始貸款金額]]),""),0)</f>
        <v>696.69562400713608</v>
      </c>
      <c r="G30" s="9">
        <f ca="1">IF(Amortization[[#This Row],[還款日]]="",0,PropertyTaxAmount)</f>
        <v>0</v>
      </c>
      <c r="H30" s="9">
        <f ca="1">IF(Amortization[[#This Row],[還款日]]="",0,Amortization[[#This Row],[利息]]+Amortization[[#This Row],[本金]]+Amortization[[#This Row],[其它月費]])</f>
        <v>2429.4768785742003</v>
      </c>
      <c r="I30" s="9">
        <f ca="1">IF(Amortization[[#This Row],[還款日]]="",0,Amortization[[#This Row],[開始貸款金額]]-Amortization[[#This Row],[本金]])</f>
        <v>462075.00121788384</v>
      </c>
      <c r="J30" s="10">
        <f ca="1">IF(Amortization[[#This Row],[月結餘貸款]]&gt;0,LastRow-ROW(),0)</f>
        <v>333</v>
      </c>
    </row>
    <row r="31" spans="2:10" ht="15" customHeight="1" x14ac:dyDescent="0.3">
      <c r="B31" s="7">
        <f>ROWS($B$4:B31)</f>
        <v>28</v>
      </c>
      <c r="C31" s="8">
        <f ca="1">IF(ValuesEntered,IF(Amortization[[#This Row],['#]]&lt;=DurationOfLoan,IF(ROW()-ROW(Amortization[[#Headers],[還款日]])=1,LoanStart,IF(I30&gt;0,EDATE(C30,1),"")),""),"")</f>
        <v>43741</v>
      </c>
      <c r="D31" s="9">
        <f ca="1">IF(ROW()-ROW(Amortization[[#Headers],[開始貸款金額]])=1,LoanAmount,IF(Amortization[[#This Row],[還款日]]="",0,INDEX(Amortization[], ROW()-4,8)))</f>
        <v>462075.00121788384</v>
      </c>
      <c r="E31" s="9">
        <f ca="1">IF(ValuesEntered,IF(ROW()-ROW(Amortization[[#Headers],[利息]])=1,-IPMT(InterestRate/12,1,DurationOfLoan-ROWS($C$4:C31)+1,Amortization[[#This Row],[開始貸款金額]]),IFERROR(-IPMT(InterestRate/12,1,Amortization[[#This Row],[剩下月數]],D32),0)),0)</f>
        <v>1730.1588486948251</v>
      </c>
      <c r="F31" s="9">
        <f ca="1">IFERROR(IF(AND(ValuesEntered,Amortization[[#This Row],[還款日]]&lt;&gt;""),-PPMT(InterestRate/12,1,DurationOfLoan-ROWS($C$4:C31)+1,Amortization[[#This Row],[開始貸款金額]]),""),0)</f>
        <v>699.3082325971626</v>
      </c>
      <c r="G31" s="9">
        <f ca="1">IF(Amortization[[#This Row],[還款日]]="",0,PropertyTaxAmount)</f>
        <v>0</v>
      </c>
      <c r="H31" s="9">
        <f ca="1">IF(Amortization[[#This Row],[還款日]]="",0,Amortization[[#This Row],[利息]]+Amortization[[#This Row],[本金]]+Amortization[[#This Row],[其它月費]])</f>
        <v>2429.4670812919876</v>
      </c>
      <c r="I31" s="9">
        <f ca="1">IF(Amortization[[#This Row],[還款日]]="",0,Amortization[[#This Row],[開始貸款金額]]-Amortization[[#This Row],[本金]])</f>
        <v>461375.6929852867</v>
      </c>
      <c r="J31" s="10">
        <f ca="1">IF(Amortization[[#This Row],[月結餘貸款]]&gt;0,LastRow-ROW(),0)</f>
        <v>332</v>
      </c>
    </row>
    <row r="32" spans="2:10" ht="15" customHeight="1" x14ac:dyDescent="0.3">
      <c r="B32" s="7">
        <f>ROWS($B$4:B32)</f>
        <v>29</v>
      </c>
      <c r="C32" s="8">
        <f ca="1">IF(ValuesEntered,IF(Amortization[[#This Row],['#]]&lt;=DurationOfLoan,IF(ROW()-ROW(Amortization[[#Headers],[還款日]])=1,LoanStart,IF(I31&gt;0,EDATE(C31,1),"")),""),"")</f>
        <v>43772</v>
      </c>
      <c r="D32" s="9">
        <f ca="1">IF(ROW()-ROW(Amortization[[#Headers],[開始貸款金額]])=1,LoanAmount,IF(Amortization[[#This Row],[還款日]]="",0,INDEX(Amortization[], ROW()-4,8)))</f>
        <v>461375.6929852867</v>
      </c>
      <c r="E32" s="9">
        <f ca="1">IF(ValuesEntered,IF(ROW()-ROW(Amortization[[#Headers],[利息]])=1,-IPMT(InterestRate/12,1,DurationOfLoan-ROWS($C$4:C32)+1,Amortization[[#This Row],[開始貸款金額]]),IFERROR(-IPMT(InterestRate/12,1,Amortization[[#This Row],[剩下月數]],D33),0)),0)</f>
        <v>1727.5266088005651</v>
      </c>
      <c r="F32" s="9">
        <f ca="1">IFERROR(IF(AND(ValuesEntered,Amortization[[#This Row],[還款日]]&lt;&gt;""),-PPMT(InterestRate/12,1,DurationOfLoan-ROWS($C$4:C32)+1,Amortization[[#This Row],[開始貸款金額]]),""),0)</f>
        <v>701.93063846940231</v>
      </c>
      <c r="G32" s="9">
        <f ca="1">IF(Amortization[[#This Row],[還款日]]="",0,PropertyTaxAmount)</f>
        <v>0</v>
      </c>
      <c r="H32" s="9">
        <f ca="1">IF(Amortization[[#This Row],[還款日]]="",0,Amortization[[#This Row],[利息]]+Amortization[[#This Row],[本金]]+Amortization[[#This Row],[其它月費]])</f>
        <v>2429.4572472699674</v>
      </c>
      <c r="I32" s="9">
        <f ca="1">IF(Amortization[[#This Row],[還款日]]="",0,Amortization[[#This Row],[開始貸款金額]]-Amortization[[#This Row],[本金]])</f>
        <v>460673.7623468173</v>
      </c>
      <c r="J32" s="10">
        <f ca="1">IF(Amortization[[#This Row],[月結餘貸款]]&gt;0,LastRow-ROW(),0)</f>
        <v>331</v>
      </c>
    </row>
    <row r="33" spans="2:10" ht="15" customHeight="1" x14ac:dyDescent="0.3">
      <c r="B33" s="7">
        <f>ROWS($B$4:B33)</f>
        <v>30</v>
      </c>
      <c r="C33" s="8">
        <f ca="1">IF(ValuesEntered,IF(Amortization[[#This Row],['#]]&lt;=DurationOfLoan,IF(ROW()-ROW(Amortization[[#Headers],[還款日]])=1,LoanStart,IF(I32&gt;0,EDATE(C32,1),"")),""),"")</f>
        <v>43802</v>
      </c>
      <c r="D33" s="9">
        <f ca="1">IF(ROW()-ROW(Amortization[[#Headers],[開始貸款金額]])=1,LoanAmount,IF(Amortization[[#This Row],[還款日]]="",0,INDEX(Amortization[], ROW()-4,8)))</f>
        <v>460673.7623468173</v>
      </c>
      <c r="E33" s="9">
        <f ca="1">IF(ValuesEntered,IF(ROW()-ROW(Amortization[[#Headers],[利息]])=1,-IPMT(InterestRate/12,1,DurationOfLoan-ROWS($C$4:C33)+1,Amortization[[#This Row],[開始貸款金額]]),IFERROR(-IPMT(InterestRate/12,1,Amortization[[#This Row],[剩下月數]],D34),0)),0)</f>
        <v>1724.8844980067008</v>
      </c>
      <c r="F33" s="9">
        <f ca="1">IFERROR(IF(AND(ValuesEntered,Amortization[[#This Row],[還款日]]&lt;&gt;""),-PPMT(InterestRate/12,1,DurationOfLoan-ROWS($C$4:C33)+1,Amortization[[#This Row],[開始貸款金額]]),""),0)</f>
        <v>704.56287836366243</v>
      </c>
      <c r="G33" s="9">
        <f ca="1">IF(Amortization[[#This Row],[還款日]]="",0,PropertyTaxAmount)</f>
        <v>0</v>
      </c>
      <c r="H33" s="9">
        <f ca="1">IF(Amortization[[#This Row],[還款日]]="",0,Amortization[[#This Row],[利息]]+Amortization[[#This Row],[本金]]+Amortization[[#This Row],[其它月費]])</f>
        <v>2429.4473763703631</v>
      </c>
      <c r="I33" s="9">
        <f ca="1">IF(Amortization[[#This Row],[還款日]]="",0,Amortization[[#This Row],[開始貸款金額]]-Amortization[[#This Row],[本金]])</f>
        <v>459969.19946845365</v>
      </c>
      <c r="J33" s="10">
        <f ca="1">IF(Amortization[[#This Row],[月結餘貸款]]&gt;0,LastRow-ROW(),0)</f>
        <v>330</v>
      </c>
    </row>
    <row r="34" spans="2:10" ht="15" customHeight="1" x14ac:dyDescent="0.3">
      <c r="B34" s="7">
        <f>ROWS($B$4:B34)</f>
        <v>31</v>
      </c>
      <c r="C34" s="8">
        <f ca="1">IF(ValuesEntered,IF(Amortization[[#This Row],['#]]&lt;=DurationOfLoan,IF(ROW()-ROW(Amortization[[#Headers],[還款日]])=1,LoanStart,IF(I33&gt;0,EDATE(C33,1),"")),""),"")</f>
        <v>43833</v>
      </c>
      <c r="D34" s="9">
        <f ca="1">IF(ROW()-ROW(Amortization[[#Headers],[開始貸款金額]])=1,LoanAmount,IF(Amortization[[#This Row],[還款日]]="",0,INDEX(Amortization[], ROW()-4,8)))</f>
        <v>459969.19946845365</v>
      </c>
      <c r="E34" s="9">
        <f ca="1">IF(ValuesEntered,IF(ROW()-ROW(Amortization[[#Headers],[利息]])=1,-IPMT(InterestRate/12,1,DurationOfLoan-ROWS($C$4:C34)+1,Amortization[[#This Row],[開始貸款金額]]),IFERROR(-IPMT(InterestRate/12,1,Amortization[[#This Row],[剩下月數]],D35),0)),0)</f>
        <v>1722.2324792973607</v>
      </c>
      <c r="F34" s="9">
        <f ca="1">IFERROR(IF(AND(ValuesEntered,Amortization[[#This Row],[還款日]]&lt;&gt;""),-PPMT(InterestRate/12,1,DurationOfLoan-ROWS($C$4:C34)+1,Amortization[[#This Row],[開始貸款金額]]),""),0)</f>
        <v>707.20498915752614</v>
      </c>
      <c r="G34" s="9">
        <f ca="1">IF(Amortization[[#This Row],[還款日]]="",0,PropertyTaxAmount)</f>
        <v>0</v>
      </c>
      <c r="H34" s="9">
        <f ca="1">IF(Amortization[[#This Row],[還款日]]="",0,Amortization[[#This Row],[利息]]+Amortization[[#This Row],[本金]]+Amortization[[#This Row],[其它月費]])</f>
        <v>2429.4374684548866</v>
      </c>
      <c r="I34" s="9">
        <f ca="1">IF(Amortization[[#This Row],[還款日]]="",0,Amortization[[#This Row],[開始貸款金額]]-Amortization[[#This Row],[本金]])</f>
        <v>459261.99447929615</v>
      </c>
      <c r="J34" s="10">
        <f ca="1">IF(Amortization[[#This Row],[月結餘貸款]]&gt;0,LastRow-ROW(),0)</f>
        <v>329</v>
      </c>
    </row>
    <row r="35" spans="2:10" ht="15" customHeight="1" x14ac:dyDescent="0.3">
      <c r="B35" s="7">
        <f>ROWS($B$4:B35)</f>
        <v>32</v>
      </c>
      <c r="C35" s="8">
        <f ca="1">IF(ValuesEntered,IF(Amortization[[#This Row],['#]]&lt;=DurationOfLoan,IF(ROW()-ROW(Amortization[[#Headers],[還款日]])=1,LoanStart,IF(I34&gt;0,EDATE(C34,1),"")),""),"")</f>
        <v>43864</v>
      </c>
      <c r="D35" s="9">
        <f ca="1">IF(ROW()-ROW(Amortization[[#Headers],[開始貸款金額]])=1,LoanAmount,IF(Amortization[[#This Row],[還款日]]="",0,INDEX(Amortization[], ROW()-4,8)))</f>
        <v>459261.99447929615</v>
      </c>
      <c r="E35" s="9">
        <f ca="1">IF(ValuesEntered,IF(ROW()-ROW(Amortization[[#Headers],[利息]])=1,-IPMT(InterestRate/12,1,DurationOfLoan-ROWS($C$4:C35)+1,Amortization[[#This Row],[開始貸款金額]]),IFERROR(-IPMT(InterestRate/12,1,Amortization[[#This Row],[剩下月數]],D36),0)),0)</f>
        <v>1719.5705155178598</v>
      </c>
      <c r="F35" s="9">
        <f ca="1">IFERROR(IF(AND(ValuesEntered,Amortization[[#This Row],[還款日]]&lt;&gt;""),-PPMT(InterestRate/12,1,DurationOfLoan-ROWS($C$4:C35)+1,Amortization[[#This Row],[開始貸款金額]]),""),0)</f>
        <v>709.85700786686709</v>
      </c>
      <c r="G35" s="9">
        <f ca="1">IF(Amortization[[#This Row],[還款日]]="",0,PropertyTaxAmount)</f>
        <v>0</v>
      </c>
      <c r="H35" s="9">
        <f ca="1">IF(Amortization[[#This Row],[還款日]]="",0,Amortization[[#This Row],[利息]]+Amortization[[#This Row],[本金]]+Amortization[[#This Row],[其它月費]])</f>
        <v>2429.427523384727</v>
      </c>
      <c r="I35" s="9">
        <f ca="1">IF(Amortization[[#This Row],[還款日]]="",0,Amortization[[#This Row],[開始貸款金額]]-Amortization[[#This Row],[本金]])</f>
        <v>458552.13747142931</v>
      </c>
      <c r="J35" s="10">
        <f ca="1">IF(Amortization[[#This Row],[月結餘貸款]]&gt;0,LastRow-ROW(),0)</f>
        <v>328</v>
      </c>
    </row>
    <row r="36" spans="2:10" ht="15" customHeight="1" x14ac:dyDescent="0.3">
      <c r="B36" s="7">
        <f>ROWS($B$4:B36)</f>
        <v>33</v>
      </c>
      <c r="C36" s="8">
        <f ca="1">IF(ValuesEntered,IF(Amortization[[#This Row],['#]]&lt;=DurationOfLoan,IF(ROW()-ROW(Amortization[[#Headers],[還款日]])=1,LoanStart,IF(I35&gt;0,EDATE(C35,1),"")),""),"")</f>
        <v>43893</v>
      </c>
      <c r="D36" s="9">
        <f ca="1">IF(ROW()-ROW(Amortization[[#Headers],[開始貸款金額]])=1,LoanAmount,IF(Amortization[[#This Row],[還款日]]="",0,INDEX(Amortization[], ROW()-4,8)))</f>
        <v>458552.13747142931</v>
      </c>
      <c r="E36" s="9">
        <f ca="1">IF(ValuesEntered,IF(ROW()-ROW(Amortization[[#Headers],[利息]])=1,-IPMT(InterestRate/12,1,DurationOfLoan-ROWS($C$4:C36)+1,Amortization[[#This Row],[開始貸款金額]]),IFERROR(-IPMT(InterestRate/12,1,Amortization[[#This Row],[剩下月數]],D37),0)),0)</f>
        <v>1716.8985693741859</v>
      </c>
      <c r="F36" s="9">
        <f ca="1">IFERROR(IF(AND(ValuesEntered,Amortization[[#This Row],[還款日]]&lt;&gt;""),-PPMT(InterestRate/12,1,DurationOfLoan-ROWS($C$4:C36)+1,Amortization[[#This Row],[開始貸款金額]]),""),0)</f>
        <v>712.51897164636762</v>
      </c>
      <c r="G36" s="9">
        <f ca="1">IF(Amortization[[#This Row],[還款日]]="",0,PropertyTaxAmount)</f>
        <v>0</v>
      </c>
      <c r="H36" s="9">
        <f ca="1">IF(Amortization[[#This Row],[還款日]]="",0,Amortization[[#This Row],[利息]]+Amortization[[#This Row],[本金]]+Amortization[[#This Row],[其它月費]])</f>
        <v>2429.4175410205535</v>
      </c>
      <c r="I36" s="9">
        <f ca="1">IF(Amortization[[#This Row],[還款日]]="",0,Amortization[[#This Row],[開始貸款金額]]-Amortization[[#This Row],[本金]])</f>
        <v>457839.61849978293</v>
      </c>
      <c r="J36" s="10">
        <f ca="1">IF(Amortization[[#This Row],[月結餘貸款]]&gt;0,LastRow-ROW(),0)</f>
        <v>327</v>
      </c>
    </row>
    <row r="37" spans="2:10" ht="15" customHeight="1" x14ac:dyDescent="0.3">
      <c r="B37" s="7">
        <f>ROWS($B$4:B37)</f>
        <v>34</v>
      </c>
      <c r="C37" s="8">
        <f ca="1">IF(ValuesEntered,IF(Amortization[[#This Row],['#]]&lt;=DurationOfLoan,IF(ROW()-ROW(Amortization[[#Headers],[還款日]])=1,LoanStart,IF(I36&gt;0,EDATE(C36,1),"")),""),"")</f>
        <v>43924</v>
      </c>
      <c r="D37" s="9">
        <f ca="1">IF(ROW()-ROW(Amortization[[#Headers],[開始貸款金額]])=1,LoanAmount,IF(Amortization[[#This Row],[還款日]]="",0,INDEX(Amortization[], ROW()-4,8)))</f>
        <v>457839.61849978293</v>
      </c>
      <c r="E37" s="9">
        <f ca="1">IF(ValuesEntered,IF(ROW()-ROW(Amortization[[#Headers],[利息]])=1,-IPMT(InterestRate/12,1,DurationOfLoan-ROWS($C$4:C37)+1,Amortization[[#This Row],[開始貸款金額]]),IFERROR(-IPMT(InterestRate/12,1,Amortization[[#This Row],[剩下月數]],D38),0)),0)</f>
        <v>1714.2166034324732</v>
      </c>
      <c r="F37" s="9">
        <f ca="1">IFERROR(IF(AND(ValuesEntered,Amortization[[#This Row],[還款日]]&lt;&gt;""),-PPMT(InterestRate/12,1,DurationOfLoan-ROWS($C$4:C37)+1,Amortization[[#This Row],[開始貸款金額]]),""),0)</f>
        <v>715.19091779004157</v>
      </c>
      <c r="G37" s="9">
        <f ca="1">IF(Amortization[[#This Row],[還款日]]="",0,PropertyTaxAmount)</f>
        <v>0</v>
      </c>
      <c r="H37" s="9">
        <f ca="1">IF(Amortization[[#This Row],[還款日]]="",0,Amortization[[#This Row],[利息]]+Amortization[[#This Row],[本金]]+Amortization[[#This Row],[其它月費]])</f>
        <v>2429.4075212225148</v>
      </c>
      <c r="I37" s="9">
        <f ca="1">IF(Amortization[[#This Row],[還款日]]="",0,Amortization[[#This Row],[開始貸款金額]]-Amortization[[#This Row],[本金]])</f>
        <v>457124.42758199287</v>
      </c>
      <c r="J37" s="10">
        <f ca="1">IF(Amortization[[#This Row],[月結餘貸款]]&gt;0,LastRow-ROW(),0)</f>
        <v>326</v>
      </c>
    </row>
    <row r="38" spans="2:10" ht="15" customHeight="1" x14ac:dyDescent="0.3">
      <c r="B38" s="7">
        <f>ROWS($B$4:B38)</f>
        <v>35</v>
      </c>
      <c r="C38" s="8">
        <f ca="1">IF(ValuesEntered,IF(Amortization[[#This Row],['#]]&lt;=DurationOfLoan,IF(ROW()-ROW(Amortization[[#Headers],[還款日]])=1,LoanStart,IF(I37&gt;0,EDATE(C37,1),"")),""),"")</f>
        <v>43954</v>
      </c>
      <c r="D38" s="9">
        <f ca="1">IF(ROW()-ROW(Amortization[[#Headers],[開始貸款金額]])=1,LoanAmount,IF(Amortization[[#This Row],[還款日]]="",0,INDEX(Amortization[], ROW()-4,8)))</f>
        <v>457124.42758199287</v>
      </c>
      <c r="E38" s="9">
        <f ca="1">IF(ValuesEntered,IF(ROW()-ROW(Amortization[[#Headers],[利息]])=1,-IPMT(InterestRate/12,1,DurationOfLoan-ROWS($C$4:C38)+1,Amortization[[#This Row],[開始貸款金額]]),IFERROR(-IPMT(InterestRate/12,1,Amortization[[#This Row],[剩下月數]],D39),0)),0)</f>
        <v>1711.5245801184792</v>
      </c>
      <c r="F38" s="9">
        <f ca="1">IFERROR(IF(AND(ValuesEntered,Amortization[[#This Row],[還款日]]&lt;&gt;""),-PPMT(InterestRate/12,1,DurationOfLoan-ROWS($C$4:C38)+1,Amortization[[#This Row],[開始貸款金額]]),""),0)</f>
        <v>717.8728837317542</v>
      </c>
      <c r="G38" s="9">
        <f ca="1">IF(Amortization[[#This Row],[還款日]]="",0,PropertyTaxAmount)</f>
        <v>0</v>
      </c>
      <c r="H38" s="9">
        <f ca="1">IF(Amortization[[#This Row],[還款日]]="",0,Amortization[[#This Row],[利息]]+Amortization[[#This Row],[本金]]+Amortization[[#This Row],[其它月費]])</f>
        <v>2429.3974638502332</v>
      </c>
      <c r="I38" s="9">
        <f ca="1">IF(Amortization[[#This Row],[還款日]]="",0,Amortization[[#This Row],[開始貸款金額]]-Amortization[[#This Row],[本金]])</f>
        <v>456406.55469826114</v>
      </c>
      <c r="J38" s="10">
        <f ca="1">IF(Amortization[[#This Row],[月結餘貸款]]&gt;0,LastRow-ROW(),0)</f>
        <v>325</v>
      </c>
    </row>
    <row r="39" spans="2:10" ht="15" customHeight="1" x14ac:dyDescent="0.3">
      <c r="B39" s="7">
        <f>ROWS($B$4:B39)</f>
        <v>36</v>
      </c>
      <c r="C39" s="8">
        <f ca="1">IF(ValuesEntered,IF(Amortization[[#This Row],['#]]&lt;=DurationOfLoan,IF(ROW()-ROW(Amortization[[#Headers],[還款日]])=1,LoanStart,IF(I38&gt;0,EDATE(C38,1),"")),""),"")</f>
        <v>43985</v>
      </c>
      <c r="D39" s="9">
        <f ca="1">IF(ROW()-ROW(Amortization[[#Headers],[開始貸款金額]])=1,LoanAmount,IF(Amortization[[#This Row],[還款日]]="",0,INDEX(Amortization[], ROW()-4,8)))</f>
        <v>456406.55469826114</v>
      </c>
      <c r="E39" s="9">
        <f ca="1">IF(ValuesEntered,IF(ROW()-ROW(Amortization[[#Headers],[利息]])=1,-IPMT(InterestRate/12,1,DurationOfLoan-ROWS($C$4:C39)+1,Amortization[[#This Row],[開始貸款金額]]),IFERROR(-IPMT(InterestRate/12,1,Amortization[[#This Row],[剩下月數]],D40),0)),0)</f>
        <v>1708.8224617170576</v>
      </c>
      <c r="F39" s="9">
        <f ca="1">IFERROR(IF(AND(ValuesEntered,Amortization[[#This Row],[還款日]]&lt;&gt;""),-PPMT(InterestRate/12,1,DurationOfLoan-ROWS($C$4:C39)+1,Amortization[[#This Row],[開始貸款金額]]),""),0)</f>
        <v>720.56490704574821</v>
      </c>
      <c r="G39" s="9">
        <f ca="1">IF(Amortization[[#This Row],[還款日]]="",0,PropertyTaxAmount)</f>
        <v>0</v>
      </c>
      <c r="H39" s="9">
        <f ca="1">IF(Amortization[[#This Row],[還款日]]="",0,Amortization[[#This Row],[利息]]+Amortization[[#This Row],[本金]]+Amortization[[#This Row],[其它月費]])</f>
        <v>2429.3873687628056</v>
      </c>
      <c r="I39" s="9">
        <f ca="1">IF(Amortization[[#This Row],[還款日]]="",0,Amortization[[#This Row],[開始貸款金額]]-Amortization[[#This Row],[本金]])</f>
        <v>455685.9897912154</v>
      </c>
      <c r="J39" s="10">
        <f ca="1">IF(Amortization[[#This Row],[月結餘貸款]]&gt;0,LastRow-ROW(),0)</f>
        <v>324</v>
      </c>
    </row>
    <row r="40" spans="2:10" ht="15" customHeight="1" x14ac:dyDescent="0.3">
      <c r="B40" s="7">
        <f>ROWS($B$4:B40)</f>
        <v>37</v>
      </c>
      <c r="C40" s="8">
        <f ca="1">IF(ValuesEntered,IF(Amortization[[#This Row],['#]]&lt;=DurationOfLoan,IF(ROW()-ROW(Amortization[[#Headers],[還款日]])=1,LoanStart,IF(I39&gt;0,EDATE(C39,1),"")),""),"")</f>
        <v>44015</v>
      </c>
      <c r="D40" s="9">
        <f ca="1">IF(ROW()-ROW(Amortization[[#Headers],[開始貸款金額]])=1,LoanAmount,IF(Amortization[[#This Row],[還款日]]="",0,INDEX(Amortization[], ROW()-4,8)))</f>
        <v>455685.9897912154</v>
      </c>
      <c r="E40" s="9">
        <f ca="1">IF(ValuesEntered,IF(ROW()-ROW(Amortization[[#Headers],[利息]])=1,-IPMT(InterestRate/12,1,DurationOfLoan-ROWS($C$4:C40)+1,Amortization[[#This Row],[開始貸款金額]]),IFERROR(-IPMT(InterestRate/12,1,Amortization[[#This Row],[剩下月數]],D41),0)),0)</f>
        <v>1706.1102103716307</v>
      </c>
      <c r="F40" s="9">
        <f ca="1">IFERROR(IF(AND(ValuesEntered,Amortization[[#This Row],[還款日]]&lt;&gt;""),-PPMT(InterestRate/12,1,DurationOfLoan-ROWS($C$4:C40)+1,Amortization[[#This Row],[開始貸款金額]]),""),0)</f>
        <v>723.26702544717</v>
      </c>
      <c r="G40" s="9">
        <f ca="1">IF(Amortization[[#This Row],[還款日]]="",0,PropertyTaxAmount)</f>
        <v>0</v>
      </c>
      <c r="H40" s="9">
        <f ca="1">IF(Amortization[[#This Row],[還款日]]="",0,Amortization[[#This Row],[利息]]+Amortization[[#This Row],[本金]]+Amortization[[#This Row],[其它月費]])</f>
        <v>2429.3772358188007</v>
      </c>
      <c r="I40" s="9">
        <f ca="1">IF(Amortization[[#This Row],[還款日]]="",0,Amortization[[#This Row],[開始貸款金額]]-Amortization[[#This Row],[本金]])</f>
        <v>454962.72276576824</v>
      </c>
      <c r="J40" s="10">
        <f ca="1">IF(Amortization[[#This Row],[月結餘貸款]]&gt;0,LastRow-ROW(),0)</f>
        <v>323</v>
      </c>
    </row>
    <row r="41" spans="2:10" ht="15" customHeight="1" x14ac:dyDescent="0.3">
      <c r="B41" s="7">
        <f>ROWS($B$4:B41)</f>
        <v>38</v>
      </c>
      <c r="C41" s="8">
        <f ca="1">IF(ValuesEntered,IF(Amortization[[#This Row],['#]]&lt;=DurationOfLoan,IF(ROW()-ROW(Amortization[[#Headers],[還款日]])=1,LoanStart,IF(I40&gt;0,EDATE(C40,1),"")),""),"")</f>
        <v>44046</v>
      </c>
      <c r="D41" s="9">
        <f ca="1">IF(ROW()-ROW(Amortization[[#Headers],[開始貸款金額]])=1,LoanAmount,IF(Amortization[[#This Row],[還款日]]="",0,INDEX(Amortization[], ROW()-4,8)))</f>
        <v>454962.72276576824</v>
      </c>
      <c r="E41" s="9">
        <f ca="1">IF(ValuesEntered,IF(ROW()-ROW(Amortization[[#Headers],[利息]])=1,-IPMT(InterestRate/12,1,DurationOfLoan-ROWS($C$4:C41)+1,Amortization[[#This Row],[開始貸款金額]]),IFERROR(-IPMT(InterestRate/12,1,Amortization[[#This Row],[剩下月數]],D42),0)),0)</f>
        <v>1703.3877880836585</v>
      </c>
      <c r="F41" s="9">
        <f ca="1">IFERROR(IF(AND(ValuesEntered,Amortization[[#This Row],[還款日]]&lt;&gt;""),-PPMT(InterestRate/12,1,DurationOfLoan-ROWS($C$4:C41)+1,Amortization[[#This Row],[開始貸款金額]]),""),0)</f>
        <v>725.97927679259692</v>
      </c>
      <c r="G41" s="9">
        <f ca="1">IF(Amortization[[#This Row],[還款日]]="",0,PropertyTaxAmount)</f>
        <v>0</v>
      </c>
      <c r="H41" s="9">
        <f ca="1">IF(Amortization[[#This Row],[還款日]]="",0,Amortization[[#This Row],[利息]]+Amortization[[#This Row],[本金]]+Amortization[[#This Row],[其它月費]])</f>
        <v>2429.3670648762554</v>
      </c>
      <c r="I41" s="9">
        <f ca="1">IF(Amortization[[#This Row],[還款日]]="",0,Amortization[[#This Row],[開始貸款金額]]-Amortization[[#This Row],[本金]])</f>
        <v>454236.74348897563</v>
      </c>
      <c r="J41" s="10">
        <f ca="1">IF(Amortization[[#This Row],[月結餘貸款]]&gt;0,LastRow-ROW(),0)</f>
        <v>322</v>
      </c>
    </row>
    <row r="42" spans="2:10" ht="15" customHeight="1" x14ac:dyDescent="0.3">
      <c r="B42" s="7">
        <f>ROWS($B$4:B42)</f>
        <v>39</v>
      </c>
      <c r="C42" s="8">
        <f ca="1">IF(ValuesEntered,IF(Amortization[[#This Row],['#]]&lt;=DurationOfLoan,IF(ROW()-ROW(Amortization[[#Headers],[還款日]])=1,LoanStart,IF(I41&gt;0,EDATE(C41,1),"")),""),"")</f>
        <v>44077</v>
      </c>
      <c r="D42" s="9">
        <f ca="1">IF(ROW()-ROW(Amortization[[#Headers],[開始貸款金額]])=1,LoanAmount,IF(Amortization[[#This Row],[還款日]]="",0,INDEX(Amortization[], ROW()-4,8)))</f>
        <v>454236.74348897563</v>
      </c>
      <c r="E42" s="9">
        <f ca="1">IF(ValuesEntered,IF(ROW()-ROW(Amortization[[#Headers],[利息]])=1,-IPMT(InterestRate/12,1,DurationOfLoan-ROWS($C$4:C42)+1,Amortization[[#This Row],[開始貸款金額]]),IFERROR(-IPMT(InterestRate/12,1,Amortization[[#This Row],[剩下月數]],D43),0)),0)</f>
        <v>1700.6551567121064</v>
      </c>
      <c r="F42" s="9">
        <f ca="1">IFERROR(IF(AND(ValuesEntered,Amortization[[#This Row],[還款日]]&lt;&gt;""),-PPMT(InterestRate/12,1,DurationOfLoan-ROWS($C$4:C42)+1,Amortization[[#This Row],[開始貸款金額]]),""),0)</f>
        <v>728.70169908056914</v>
      </c>
      <c r="G42" s="9">
        <f ca="1">IF(Amortization[[#This Row],[還款日]]="",0,PropertyTaxAmount)</f>
        <v>0</v>
      </c>
      <c r="H42" s="9">
        <f ca="1">IF(Amortization[[#This Row],[還款日]]="",0,Amortization[[#This Row],[利息]]+Amortization[[#This Row],[本金]]+Amortization[[#This Row],[其它月費]])</f>
        <v>2429.3568557926756</v>
      </c>
      <c r="I42" s="9">
        <f ca="1">IF(Amortization[[#This Row],[還款日]]="",0,Amortization[[#This Row],[開始貸款金額]]-Amortization[[#This Row],[本金]])</f>
        <v>453508.04178989504</v>
      </c>
      <c r="J42" s="10">
        <f ca="1">IF(Amortization[[#This Row],[月結餘貸款]]&gt;0,LastRow-ROW(),0)</f>
        <v>321</v>
      </c>
    </row>
    <row r="43" spans="2:10" ht="15" customHeight="1" x14ac:dyDescent="0.3">
      <c r="B43" s="7">
        <f>ROWS($B$4:B43)</f>
        <v>40</v>
      </c>
      <c r="C43" s="8">
        <f ca="1">IF(ValuesEntered,IF(Amortization[[#This Row],['#]]&lt;=DurationOfLoan,IF(ROW()-ROW(Amortization[[#Headers],[還款日]])=1,LoanStart,IF(I42&gt;0,EDATE(C42,1),"")),""),"")</f>
        <v>44107</v>
      </c>
      <c r="D43" s="9">
        <f ca="1">IF(ROW()-ROW(Amortization[[#Headers],[開始貸款金額]])=1,LoanAmount,IF(Amortization[[#This Row],[還款日]]="",0,INDEX(Amortization[], ROW()-4,8)))</f>
        <v>453508.04178989504</v>
      </c>
      <c r="E43" s="9">
        <f ca="1">IF(ValuesEntered,IF(ROW()-ROW(Amortization[[#Headers],[利息]])=1,-IPMT(InterestRate/12,1,DurationOfLoan-ROWS($C$4:C43)+1,Amortization[[#This Row],[開始貸款金額]]),IFERROR(-IPMT(InterestRate/12,1,Amortization[[#This Row],[剩下月數]],D44),0)),0)</f>
        <v>1697.9122779729109</v>
      </c>
      <c r="F43" s="9">
        <f ca="1">IFERROR(IF(AND(ValuesEntered,Amortization[[#This Row],[還款日]]&lt;&gt;""),-PPMT(InterestRate/12,1,DurationOfLoan-ROWS($C$4:C43)+1,Amortization[[#This Row],[開始貸款金額]]),""),0)</f>
        <v>731.43433045212112</v>
      </c>
      <c r="G43" s="9">
        <f ca="1">IF(Amortization[[#This Row],[還款日]]="",0,PropertyTaxAmount)</f>
        <v>0</v>
      </c>
      <c r="H43" s="9">
        <f ca="1">IF(Amortization[[#This Row],[還款日]]="",0,Amortization[[#This Row],[利息]]+Amortization[[#This Row],[本金]]+Amortization[[#This Row],[其它月費]])</f>
        <v>2429.3466084250322</v>
      </c>
      <c r="I43" s="9">
        <f ca="1">IF(Amortization[[#This Row],[還款日]]="",0,Amortization[[#This Row],[開始貸款金額]]-Amortization[[#This Row],[本金]])</f>
        <v>452776.60745944292</v>
      </c>
      <c r="J43" s="10">
        <f ca="1">IF(Amortization[[#This Row],[月結餘貸款]]&gt;0,LastRow-ROW(),0)</f>
        <v>320</v>
      </c>
    </row>
    <row r="44" spans="2:10" ht="15" customHeight="1" x14ac:dyDescent="0.3">
      <c r="B44" s="7">
        <f>ROWS($B$4:B44)</f>
        <v>41</v>
      </c>
      <c r="C44" s="8">
        <f ca="1">IF(ValuesEntered,IF(Amortization[[#This Row],['#]]&lt;=DurationOfLoan,IF(ROW()-ROW(Amortization[[#Headers],[還款日]])=1,LoanStart,IF(I43&gt;0,EDATE(C43,1),"")),""),"")</f>
        <v>44138</v>
      </c>
      <c r="D44" s="9">
        <f ca="1">IF(ROW()-ROW(Amortization[[#Headers],[開始貸款金額]])=1,LoanAmount,IF(Amortization[[#This Row],[還款日]]="",0,INDEX(Amortization[], ROW()-4,8)))</f>
        <v>452776.60745944292</v>
      </c>
      <c r="E44" s="9">
        <f ca="1">IF(ValuesEntered,IF(ROW()-ROW(Amortization[[#Headers],[利息]])=1,-IPMT(InterestRate/12,1,DurationOfLoan-ROWS($C$4:C44)+1,Amortization[[#This Row],[開始貸款金額]]),IFERROR(-IPMT(InterestRate/12,1,Amortization[[#This Row],[剩下月數]],D45),0)),0)</f>
        <v>1695.1591134384435</v>
      </c>
      <c r="F44" s="9">
        <f ca="1">IFERROR(IF(AND(ValuesEntered,Amortization[[#This Row],[還款日]]&lt;&gt;""),-PPMT(InterestRate/12,1,DurationOfLoan-ROWS($C$4:C44)+1,Amortization[[#This Row],[開始貸款金額]]),""),0)</f>
        <v>734.17720919131659</v>
      </c>
      <c r="G44" s="9">
        <f ca="1">IF(Amortization[[#This Row],[還款日]]="",0,PropertyTaxAmount)</f>
        <v>0</v>
      </c>
      <c r="H44" s="9">
        <f ca="1">IF(Amortization[[#This Row],[還款日]]="",0,Amortization[[#This Row],[利息]]+Amortization[[#This Row],[本金]]+Amortization[[#This Row],[其它月費]])</f>
        <v>2429.3363226297602</v>
      </c>
      <c r="I44" s="9">
        <f ca="1">IF(Amortization[[#This Row],[還款日]]="",0,Amortization[[#This Row],[開始貸款金額]]-Amortization[[#This Row],[本金]])</f>
        <v>452042.43025025161</v>
      </c>
      <c r="J44" s="10">
        <f ca="1">IF(Amortization[[#This Row],[月結餘貸款]]&gt;0,LastRow-ROW(),0)</f>
        <v>319</v>
      </c>
    </row>
    <row r="45" spans="2:10" ht="15" customHeight="1" x14ac:dyDescent="0.3">
      <c r="B45" s="7">
        <f>ROWS($B$4:B45)</f>
        <v>42</v>
      </c>
      <c r="C45" s="8">
        <f ca="1">IF(ValuesEntered,IF(Amortization[[#This Row],['#]]&lt;=DurationOfLoan,IF(ROW()-ROW(Amortization[[#Headers],[還款日]])=1,LoanStart,IF(I44&gt;0,EDATE(C44,1),"")),""),"")</f>
        <v>44168</v>
      </c>
      <c r="D45" s="9">
        <f ca="1">IF(ROW()-ROW(Amortization[[#Headers],[開始貸款金額]])=1,LoanAmount,IF(Amortization[[#This Row],[還款日]]="",0,INDEX(Amortization[], ROW()-4,8)))</f>
        <v>452042.43025025161</v>
      </c>
      <c r="E45" s="9">
        <f ca="1">IF(ValuesEntered,IF(ROW()-ROW(Amortization[[#Headers],[利息]])=1,-IPMT(InterestRate/12,1,DurationOfLoan-ROWS($C$4:C45)+1,Amortization[[#This Row],[開始貸款金額]]),IFERROR(-IPMT(InterestRate/12,1,Amortization[[#This Row],[剩下月數]],D46),0)),0)</f>
        <v>1692.3956245369718</v>
      </c>
      <c r="F45" s="9">
        <f ca="1">IFERROR(IF(AND(ValuesEntered,Amortization[[#This Row],[還款日]]&lt;&gt;""),-PPMT(InterestRate/12,1,DurationOfLoan-ROWS($C$4:C45)+1,Amortization[[#This Row],[開始貸款金額]]),""),0)</f>
        <v>736.93037372578397</v>
      </c>
      <c r="G45" s="9">
        <f ca="1">IF(Amortization[[#This Row],[還款日]]="",0,PropertyTaxAmount)</f>
        <v>0</v>
      </c>
      <c r="H45" s="9">
        <f ca="1">IF(Amortization[[#This Row],[還款日]]="",0,Amortization[[#This Row],[利息]]+Amortization[[#This Row],[本金]]+Amortization[[#This Row],[其它月費]])</f>
        <v>2429.325998262756</v>
      </c>
      <c r="I45" s="9">
        <f ca="1">IF(Amortization[[#This Row],[還款日]]="",0,Amortization[[#This Row],[開始貸款金額]]-Amortization[[#This Row],[本金]])</f>
        <v>451305.49987652584</v>
      </c>
      <c r="J45" s="10">
        <f ca="1">IF(Amortization[[#This Row],[月結餘貸款]]&gt;0,LastRow-ROW(),0)</f>
        <v>318</v>
      </c>
    </row>
    <row r="46" spans="2:10" ht="15" customHeight="1" x14ac:dyDescent="0.3">
      <c r="B46" s="7">
        <f>ROWS($B$4:B46)</f>
        <v>43</v>
      </c>
      <c r="C46" s="8">
        <f ca="1">IF(ValuesEntered,IF(Amortization[[#This Row],['#]]&lt;=DurationOfLoan,IF(ROW()-ROW(Amortization[[#Headers],[還款日]])=1,LoanStart,IF(I45&gt;0,EDATE(C45,1),"")),""),"")</f>
        <v>44199</v>
      </c>
      <c r="D46" s="9">
        <f ca="1">IF(ROW()-ROW(Amortization[[#Headers],[開始貸款金額]])=1,LoanAmount,IF(Amortization[[#This Row],[還款日]]="",0,INDEX(Amortization[], ROW()-4,8)))</f>
        <v>451305.49987652584</v>
      </c>
      <c r="E46" s="9">
        <f ca="1">IF(ValuesEntered,IF(ROW()-ROW(Amortization[[#Headers],[利息]])=1,-IPMT(InterestRate/12,1,DurationOfLoan-ROWS($C$4:C46)+1,Amortization[[#This Row],[開始貸款金額]]),IFERROR(-IPMT(InterestRate/12,1,Amortization[[#This Row],[剩下月數]],D47),0)),0)</f>
        <v>1689.6217725521196</v>
      </c>
      <c r="F46" s="9">
        <f ca="1">IFERROR(IF(AND(ValuesEntered,Amortization[[#This Row],[還款日]]&lt;&gt;""),-PPMT(InterestRate/12,1,DurationOfLoan-ROWS($C$4:C46)+1,Amortization[[#This Row],[開始貸款金額]]),""),0)</f>
        <v>739.69386262725573</v>
      </c>
      <c r="G46" s="9">
        <f ca="1">IF(Amortization[[#This Row],[還款日]]="",0,PropertyTaxAmount)</f>
        <v>0</v>
      </c>
      <c r="H46" s="9">
        <f ca="1">IF(Amortization[[#This Row],[還款日]]="",0,Amortization[[#This Row],[利息]]+Amortization[[#This Row],[本金]]+Amortization[[#This Row],[其它月費]])</f>
        <v>2429.3156351793755</v>
      </c>
      <c r="I46" s="9">
        <f ca="1">IF(Amortization[[#This Row],[還款日]]="",0,Amortization[[#This Row],[開始貸款金額]]-Amortization[[#This Row],[本金]])</f>
        <v>450565.80601389857</v>
      </c>
      <c r="J46" s="10">
        <f ca="1">IF(Amortization[[#This Row],[月結餘貸款]]&gt;0,LastRow-ROW(),0)</f>
        <v>317</v>
      </c>
    </row>
    <row r="47" spans="2:10" ht="15" customHeight="1" x14ac:dyDescent="0.3">
      <c r="B47" s="7">
        <f>ROWS($B$4:B47)</f>
        <v>44</v>
      </c>
      <c r="C47" s="8">
        <f ca="1">IF(ValuesEntered,IF(Amortization[[#This Row],['#]]&lt;=DurationOfLoan,IF(ROW()-ROW(Amortization[[#Headers],[還款日]])=1,LoanStart,IF(I46&gt;0,EDATE(C46,1),"")),""),"")</f>
        <v>44230</v>
      </c>
      <c r="D47" s="9">
        <f ca="1">IF(ROW()-ROW(Amortization[[#Headers],[開始貸款金額]])=1,LoanAmount,IF(Amortization[[#This Row],[還款日]]="",0,INDEX(Amortization[], ROW()-4,8)))</f>
        <v>450565.80601389857</v>
      </c>
      <c r="E47" s="9">
        <f ca="1">IF(ValuesEntered,IF(ROW()-ROW(Amortization[[#Headers],[利息]])=1,-IPMT(InterestRate/12,1,DurationOfLoan-ROWS($C$4:C47)+1,Amortization[[#This Row],[開始貸款金額]]),IFERROR(-IPMT(InterestRate/12,1,Amortization[[#This Row],[剩下月數]],D48),0)),0)</f>
        <v>1686.8375186223241</v>
      </c>
      <c r="F47" s="9">
        <f ca="1">IFERROR(IF(AND(ValuesEntered,Amortization[[#This Row],[還款日]]&lt;&gt;""),-PPMT(InterestRate/12,1,DurationOfLoan-ROWS($C$4:C47)+1,Amortization[[#This Row],[開始貸款金額]]),""),0)</f>
        <v>742.46771461210813</v>
      </c>
      <c r="G47" s="9">
        <f ca="1">IF(Amortization[[#This Row],[還款日]]="",0,PropertyTaxAmount)</f>
        <v>0</v>
      </c>
      <c r="H47" s="9">
        <f ca="1">IF(Amortization[[#This Row],[還款日]]="",0,Amortization[[#This Row],[利息]]+Amortization[[#This Row],[本金]]+Amortization[[#This Row],[其它月費]])</f>
        <v>2429.3052332344323</v>
      </c>
      <c r="I47" s="9">
        <f ca="1">IF(Amortization[[#This Row],[還款日]]="",0,Amortization[[#This Row],[開始貸款金額]]-Amortization[[#This Row],[本金]])</f>
        <v>449823.33829928649</v>
      </c>
      <c r="J47" s="10">
        <f ca="1">IF(Amortization[[#This Row],[月結餘貸款]]&gt;0,LastRow-ROW(),0)</f>
        <v>316</v>
      </c>
    </row>
    <row r="48" spans="2:10" ht="15" customHeight="1" x14ac:dyDescent="0.3">
      <c r="B48" s="7">
        <f>ROWS($B$4:B48)</f>
        <v>45</v>
      </c>
      <c r="C48" s="8">
        <f ca="1">IF(ValuesEntered,IF(Amortization[[#This Row],['#]]&lt;=DurationOfLoan,IF(ROW()-ROW(Amortization[[#Headers],[還款日]])=1,LoanStart,IF(I47&gt;0,EDATE(C47,1),"")),""),"")</f>
        <v>44258</v>
      </c>
      <c r="D48" s="9">
        <f ca="1">IF(ROW()-ROW(Amortization[[#Headers],[開始貸款金額]])=1,LoanAmount,IF(Amortization[[#This Row],[還款日]]="",0,INDEX(Amortization[], ROW()-4,8)))</f>
        <v>449823.33829928649</v>
      </c>
      <c r="E48" s="9">
        <f ca="1">IF(ValuesEntered,IF(ROW()-ROW(Amortization[[#Headers],[利息]])=1,-IPMT(InterestRate/12,1,DurationOfLoan-ROWS($C$4:C48)+1,Amortization[[#This Row],[開始貸款金額]]),IFERROR(-IPMT(InterestRate/12,1,Amortization[[#This Row],[剩下月數]],D49),0)),0)</f>
        <v>1684.0428237402921</v>
      </c>
      <c r="F48" s="9">
        <f ca="1">IFERROR(IF(AND(ValuesEntered,Amortization[[#This Row],[還款日]]&lt;&gt;""),-PPMT(InterestRate/12,1,DurationOfLoan-ROWS($C$4:C48)+1,Amortization[[#This Row],[開始貸款金額]]),""),0)</f>
        <v>745.25196854190335</v>
      </c>
      <c r="G48" s="9">
        <f ca="1">IF(Amortization[[#This Row],[還款日]]="",0,PropertyTaxAmount)</f>
        <v>0</v>
      </c>
      <c r="H48" s="9">
        <f ca="1">IF(Amortization[[#This Row],[還款日]]="",0,Amortization[[#This Row],[利息]]+Amortization[[#This Row],[本金]]+Amortization[[#This Row],[其它月費]])</f>
        <v>2429.2947922821954</v>
      </c>
      <c r="I48" s="9">
        <f ca="1">IF(Amortization[[#This Row],[還款日]]="",0,Amortization[[#This Row],[開始貸款金額]]-Amortization[[#This Row],[本金]])</f>
        <v>449078.08633074461</v>
      </c>
      <c r="J48" s="10">
        <f ca="1">IF(Amortization[[#This Row],[月結餘貸款]]&gt;0,LastRow-ROW(),0)</f>
        <v>315</v>
      </c>
    </row>
    <row r="49" spans="2:10" ht="15" customHeight="1" x14ac:dyDescent="0.3">
      <c r="B49" s="7">
        <f>ROWS($B$4:B49)</f>
        <v>46</v>
      </c>
      <c r="C49" s="8">
        <f ca="1">IF(ValuesEntered,IF(Amortization[[#This Row],['#]]&lt;=DurationOfLoan,IF(ROW()-ROW(Amortization[[#Headers],[還款日]])=1,LoanStart,IF(I48&gt;0,EDATE(C48,1),"")),""),"")</f>
        <v>44289</v>
      </c>
      <c r="D49" s="9">
        <f ca="1">IF(ROW()-ROW(Amortization[[#Headers],[開始貸款金額]])=1,LoanAmount,IF(Amortization[[#This Row],[還款日]]="",0,INDEX(Amortization[], ROW()-4,8)))</f>
        <v>449078.08633074461</v>
      </c>
      <c r="E49" s="9">
        <f ca="1">IF(ValuesEntered,IF(ROW()-ROW(Amortization[[#Headers],[利息]])=1,-IPMT(InterestRate/12,1,DurationOfLoan-ROWS($C$4:C49)+1,Amortization[[#This Row],[開始貸款金額]]),IFERROR(-IPMT(InterestRate/12,1,Amortization[[#This Row],[剩下月數]],D50),0)),0)</f>
        <v>1681.2376487524527</v>
      </c>
      <c r="F49" s="9">
        <f ca="1">IFERROR(IF(AND(ValuesEntered,Amortization[[#This Row],[還款日]]&lt;&gt;""),-PPMT(InterestRate/12,1,DurationOfLoan-ROWS($C$4:C49)+1,Amortization[[#This Row],[開始貸款金額]]),""),0)</f>
        <v>748.04666342393557</v>
      </c>
      <c r="G49" s="9">
        <f ca="1">IF(Amortization[[#This Row],[還款日]]="",0,PropertyTaxAmount)</f>
        <v>0</v>
      </c>
      <c r="H49" s="9">
        <f ca="1">IF(Amortization[[#This Row],[還款日]]="",0,Amortization[[#This Row],[利息]]+Amortization[[#This Row],[本金]]+Amortization[[#This Row],[其它月費]])</f>
        <v>2429.2843121763881</v>
      </c>
      <c r="I49" s="9">
        <f ca="1">IF(Amortization[[#This Row],[還款日]]="",0,Amortization[[#This Row],[開始貸款金額]]-Amortization[[#This Row],[本金]])</f>
        <v>448330.03966732067</v>
      </c>
      <c r="J49" s="10">
        <f ca="1">IF(Amortization[[#This Row],[月結餘貸款]]&gt;0,LastRow-ROW(),0)</f>
        <v>314</v>
      </c>
    </row>
    <row r="50" spans="2:10" ht="15" customHeight="1" x14ac:dyDescent="0.3">
      <c r="B50" s="7">
        <f>ROWS($B$4:B50)</f>
        <v>47</v>
      </c>
      <c r="C50" s="8">
        <f ca="1">IF(ValuesEntered,IF(Amortization[[#This Row],['#]]&lt;=DurationOfLoan,IF(ROW()-ROW(Amortization[[#Headers],[還款日]])=1,LoanStart,IF(I49&gt;0,EDATE(C49,1),"")),""),"")</f>
        <v>44319</v>
      </c>
      <c r="D50" s="9">
        <f ca="1">IF(ROW()-ROW(Amortization[[#Headers],[開始貸款金額]])=1,LoanAmount,IF(Amortization[[#This Row],[還款日]]="",0,INDEX(Amortization[], ROW()-4,8)))</f>
        <v>448330.03966732067</v>
      </c>
      <c r="E50" s="9">
        <f ca="1">IF(ValuesEntered,IF(ROW()-ROW(Amortization[[#Headers],[利息]])=1,-IPMT(InterestRate/12,1,DurationOfLoan-ROWS($C$4:C50)+1,Amortization[[#This Row],[開始貸款金額]]),IFERROR(-IPMT(InterestRate/12,1,Amortization[[#This Row],[剩下月數]],D51),0)),0)</f>
        <v>1678.4219543584081</v>
      </c>
      <c r="F50" s="9">
        <f ca="1">IFERROR(IF(AND(ValuesEntered,Amortization[[#This Row],[還款日]]&lt;&gt;""),-PPMT(InterestRate/12,1,DurationOfLoan-ROWS($C$4:C50)+1,Amortization[[#This Row],[開始貸款金額]]),""),0)</f>
        <v>750.85183841177559</v>
      </c>
      <c r="G50" s="9">
        <f ca="1">IF(Amortization[[#This Row],[還款日]]="",0,PropertyTaxAmount)</f>
        <v>0</v>
      </c>
      <c r="H50" s="9">
        <f ca="1">IF(Amortization[[#This Row],[還款日]]="",0,Amortization[[#This Row],[利息]]+Amortization[[#This Row],[本金]]+Amortization[[#This Row],[其它月費]])</f>
        <v>2429.2737927701837</v>
      </c>
      <c r="I50" s="9">
        <f ca="1">IF(Amortization[[#This Row],[還款日]]="",0,Amortization[[#This Row],[開始貸款金額]]-Amortization[[#This Row],[本金]])</f>
        <v>447579.18782890891</v>
      </c>
      <c r="J50" s="10">
        <f ca="1">IF(Amortization[[#This Row],[月結餘貸款]]&gt;0,LastRow-ROW(),0)</f>
        <v>313</v>
      </c>
    </row>
    <row r="51" spans="2:10" ht="15" customHeight="1" x14ac:dyDescent="0.3">
      <c r="B51" s="7">
        <f>ROWS($B$4:B51)</f>
        <v>48</v>
      </c>
      <c r="C51" s="8">
        <f ca="1">IF(ValuesEntered,IF(Amortization[[#This Row],['#]]&lt;=DurationOfLoan,IF(ROW()-ROW(Amortization[[#Headers],[還款日]])=1,LoanStart,IF(I50&gt;0,EDATE(C50,1),"")),""),"")</f>
        <v>44350</v>
      </c>
      <c r="D51" s="9">
        <f ca="1">IF(ROW()-ROW(Amortization[[#Headers],[開始貸款金額]])=1,LoanAmount,IF(Amortization[[#This Row],[還款日]]="",0,INDEX(Amortization[], ROW()-4,8)))</f>
        <v>447579.18782890891</v>
      </c>
      <c r="E51" s="9">
        <f ca="1">IF(ValuesEntered,IF(ROW()-ROW(Amortization[[#Headers],[利息]])=1,-IPMT(InterestRate/12,1,DurationOfLoan-ROWS($C$4:C51)+1,Amortization[[#This Row],[開始貸款金額]]),IFERROR(-IPMT(InterestRate/12,1,Amortization[[#This Row],[剩下月數]],D52),0)),0)</f>
        <v>1675.5957011103865</v>
      </c>
      <c r="F51" s="9">
        <f ca="1">IFERROR(IF(AND(ValuesEntered,Amortization[[#This Row],[還款日]]&lt;&gt;""),-PPMT(InterestRate/12,1,DurationOfLoan-ROWS($C$4:C51)+1,Amortization[[#This Row],[開始貸款金額]]),""),0)</f>
        <v>753.66753280581952</v>
      </c>
      <c r="G51" s="9">
        <f ca="1">IF(Amortization[[#This Row],[還款日]]="",0,PropertyTaxAmount)</f>
        <v>0</v>
      </c>
      <c r="H51" s="9">
        <f ca="1">IF(Amortization[[#This Row],[還款日]]="",0,Amortization[[#This Row],[利息]]+Amortization[[#This Row],[本金]]+Amortization[[#This Row],[其它月費]])</f>
        <v>2429.263233916206</v>
      </c>
      <c r="I51" s="9">
        <f ca="1">IF(Amortization[[#This Row],[還款日]]="",0,Amortization[[#This Row],[開始貸款金額]]-Amortization[[#This Row],[本金]])</f>
        <v>446825.52029610309</v>
      </c>
      <c r="J51" s="10">
        <f ca="1">IF(Amortization[[#This Row],[月結餘貸款]]&gt;0,LastRow-ROW(),0)</f>
        <v>312</v>
      </c>
    </row>
    <row r="52" spans="2:10" ht="15" customHeight="1" x14ac:dyDescent="0.3">
      <c r="B52" s="7">
        <f>ROWS($B$4:B52)</f>
        <v>49</v>
      </c>
      <c r="C52" s="8">
        <f ca="1">IF(ValuesEntered,IF(Amortization[[#This Row],['#]]&lt;=DurationOfLoan,IF(ROW()-ROW(Amortization[[#Headers],[還款日]])=1,LoanStart,IF(I51&gt;0,EDATE(C51,1),"")),""),"")</f>
        <v>44380</v>
      </c>
      <c r="D52" s="9">
        <f ca="1">IF(ROW()-ROW(Amortization[[#Headers],[開始貸款金額]])=1,LoanAmount,IF(Amortization[[#This Row],[還款日]]="",0,INDEX(Amortization[], ROW()-4,8)))</f>
        <v>446825.52029610309</v>
      </c>
      <c r="E52" s="9">
        <f ca="1">IF(ValuesEntered,IF(ROW()-ROW(Amortization[[#Headers],[利息]])=1,-IPMT(InterestRate/12,1,DurationOfLoan-ROWS($C$4:C52)+1,Amortization[[#This Row],[開始貸款金額]]),IFERROR(-IPMT(InterestRate/12,1,Amortization[[#This Row],[剩下月數]],D53),0)),0)</f>
        <v>1672.7588494126846</v>
      </c>
      <c r="F52" s="9">
        <f ca="1">IFERROR(IF(AND(ValuesEntered,Amortization[[#This Row],[還款日]]&lt;&gt;""),-PPMT(InterestRate/12,1,DurationOfLoan-ROWS($C$4:C52)+1,Amortization[[#This Row],[開始貸款金額]]),""),0)</f>
        <v>756.49378605384118</v>
      </c>
      <c r="G52" s="9">
        <f ca="1">IF(Amortization[[#This Row],[還款日]]="",0,PropertyTaxAmount)</f>
        <v>0</v>
      </c>
      <c r="H52" s="9">
        <f ca="1">IF(Amortization[[#This Row],[還款日]]="",0,Amortization[[#This Row],[利息]]+Amortization[[#This Row],[本金]]+Amortization[[#This Row],[其它月費]])</f>
        <v>2429.252635466526</v>
      </c>
      <c r="I52" s="9">
        <f ca="1">IF(Amortization[[#This Row],[還款日]]="",0,Amortization[[#This Row],[開始貸款金額]]-Amortization[[#This Row],[本金]])</f>
        <v>446069.02651004924</v>
      </c>
      <c r="J52" s="10">
        <f ca="1">IF(Amortization[[#This Row],[月結餘貸款]]&gt;0,LastRow-ROW(),0)</f>
        <v>311</v>
      </c>
    </row>
    <row r="53" spans="2:10" ht="15" customHeight="1" x14ac:dyDescent="0.3">
      <c r="B53" s="7">
        <f>ROWS($B$4:B53)</f>
        <v>50</v>
      </c>
      <c r="C53" s="8">
        <f ca="1">IF(ValuesEntered,IF(Amortization[[#This Row],['#]]&lt;=DurationOfLoan,IF(ROW()-ROW(Amortization[[#Headers],[還款日]])=1,LoanStart,IF(I52&gt;0,EDATE(C52,1),"")),""),"")</f>
        <v>44411</v>
      </c>
      <c r="D53" s="9">
        <f ca="1">IF(ROW()-ROW(Amortization[[#Headers],[開始貸款金額]])=1,LoanAmount,IF(Amortization[[#This Row],[還款日]]="",0,INDEX(Amortization[], ROW()-4,8)))</f>
        <v>446069.02651004924</v>
      </c>
      <c r="E53" s="9">
        <f ca="1">IF(ValuesEntered,IF(ROW()-ROW(Amortization[[#Headers],[利息]])=1,-IPMT(InterestRate/12,1,DurationOfLoan-ROWS($C$4:C53)+1,Amortization[[#This Row],[開始貸款金額]]),IFERROR(-IPMT(InterestRate/12,1,Amortization[[#This Row],[剩下月數]],D54),0)),0)</f>
        <v>1669.9113595211163</v>
      </c>
      <c r="F53" s="9">
        <f ca="1">IFERROR(IF(AND(ValuesEntered,Amortization[[#This Row],[還款日]]&lt;&gt;""),-PPMT(InterestRate/12,1,DurationOfLoan-ROWS($C$4:C53)+1,Amortization[[#This Row],[開始貸款金額]]),""),0)</f>
        <v>759.33063775154324</v>
      </c>
      <c r="G53" s="9">
        <f ca="1">IF(Amortization[[#This Row],[還款日]]="",0,PropertyTaxAmount)</f>
        <v>0</v>
      </c>
      <c r="H53" s="9">
        <f ca="1">IF(Amortization[[#This Row],[還款日]]="",0,Amortization[[#This Row],[利息]]+Amortization[[#This Row],[本金]]+Amortization[[#This Row],[其它月費]])</f>
        <v>2429.2419972726593</v>
      </c>
      <c r="I53" s="9">
        <f ca="1">IF(Amortization[[#This Row],[還款日]]="",0,Amortization[[#This Row],[開始貸款金額]]-Amortization[[#This Row],[本金]])</f>
        <v>445309.69587229769</v>
      </c>
      <c r="J53" s="10">
        <f ca="1">IF(Amortization[[#This Row],[月結餘貸款]]&gt;0,LastRow-ROW(),0)</f>
        <v>310</v>
      </c>
    </row>
    <row r="54" spans="2:10" ht="15" customHeight="1" x14ac:dyDescent="0.3">
      <c r="B54" s="7">
        <f>ROWS($B$4:B54)</f>
        <v>51</v>
      </c>
      <c r="C54" s="8">
        <f ca="1">IF(ValuesEntered,IF(Amortization[[#This Row],['#]]&lt;=DurationOfLoan,IF(ROW()-ROW(Amortization[[#Headers],[還款日]])=1,LoanStart,IF(I53&gt;0,EDATE(C53,1),"")),""),"")</f>
        <v>44442</v>
      </c>
      <c r="D54" s="9">
        <f ca="1">IF(ROW()-ROW(Amortization[[#Headers],[開始貸款金額]])=1,LoanAmount,IF(Amortization[[#This Row],[還款日]]="",0,INDEX(Amortization[], ROW()-4,8)))</f>
        <v>445309.69587229769</v>
      </c>
      <c r="E54" s="9">
        <f ca="1">IF(ValuesEntered,IF(ROW()-ROW(Amortization[[#Headers],[利息]])=1,-IPMT(InterestRate/12,1,DurationOfLoan-ROWS($C$4:C54)+1,Amortization[[#This Row],[開始貸款金額]]),IFERROR(-IPMT(InterestRate/12,1,Amortization[[#This Row],[剩下月數]],D55),0)),0)</f>
        <v>1667.0531915424544</v>
      </c>
      <c r="F54" s="9">
        <f ca="1">IFERROR(IF(AND(ValuesEntered,Amortization[[#This Row],[還款日]]&lt;&gt;""),-PPMT(InterestRate/12,1,DurationOfLoan-ROWS($C$4:C54)+1,Amortization[[#This Row],[開始貸款金額]]),""),0)</f>
        <v>762.17812764311157</v>
      </c>
      <c r="G54" s="9">
        <f ca="1">IF(Amortization[[#This Row],[還款日]]="",0,PropertyTaxAmount)</f>
        <v>0</v>
      </c>
      <c r="H54" s="9">
        <f ca="1">IF(Amortization[[#This Row],[還款日]]="",0,Amortization[[#This Row],[利息]]+Amortization[[#This Row],[本金]]+Amortization[[#This Row],[其它月費]])</f>
        <v>2429.231319185566</v>
      </c>
      <c r="I54" s="9">
        <f ca="1">IF(Amortization[[#This Row],[還款日]]="",0,Amortization[[#This Row],[開始貸款金額]]-Amortization[[#This Row],[本金]])</f>
        <v>444547.51774465456</v>
      </c>
      <c r="J54" s="10">
        <f ca="1">IF(Amortization[[#This Row],[月結餘貸款]]&gt;0,LastRow-ROW(),0)</f>
        <v>309</v>
      </c>
    </row>
    <row r="55" spans="2:10" ht="15" customHeight="1" x14ac:dyDescent="0.3">
      <c r="B55" s="7">
        <f>ROWS($B$4:B55)</f>
        <v>52</v>
      </c>
      <c r="C55" s="8">
        <f ca="1">IF(ValuesEntered,IF(Amortization[[#This Row],['#]]&lt;=DurationOfLoan,IF(ROW()-ROW(Amortization[[#Headers],[還款日]])=1,LoanStart,IF(I54&gt;0,EDATE(C54,1),"")),""),"")</f>
        <v>44472</v>
      </c>
      <c r="D55" s="9">
        <f ca="1">IF(ROW()-ROW(Amortization[[#Headers],[開始貸款金額]])=1,LoanAmount,IF(Amortization[[#This Row],[還款日]]="",0,INDEX(Amortization[], ROW()-4,8)))</f>
        <v>444547.51774465456</v>
      </c>
      <c r="E55" s="9">
        <f ca="1">IF(ValuesEntered,IF(ROW()-ROW(Amortization[[#Headers],[利息]])=1,-IPMT(InterestRate/12,1,DurationOfLoan-ROWS($C$4:C55)+1,Amortization[[#This Row],[開始貸款金額]]),IFERROR(-IPMT(InterestRate/12,1,Amortization[[#This Row],[剩下月數]],D56),0)),0)</f>
        <v>1664.1843054338729</v>
      </c>
      <c r="F55" s="9">
        <f ca="1">IFERROR(IF(AND(ValuesEntered,Amortization[[#This Row],[還款日]]&lt;&gt;""),-PPMT(InterestRate/12,1,DurationOfLoan-ROWS($C$4:C55)+1,Amortization[[#This Row],[開始貸款金額]]),""),0)</f>
        <v>765.03629562177332</v>
      </c>
      <c r="G55" s="9">
        <f ca="1">IF(Amortization[[#This Row],[還款日]]="",0,PropertyTaxAmount)</f>
        <v>0</v>
      </c>
      <c r="H55" s="9">
        <f ca="1">IF(Amortization[[#This Row],[還款日]]="",0,Amortization[[#This Row],[利息]]+Amortization[[#This Row],[本金]]+Amortization[[#This Row],[其它月費]])</f>
        <v>2429.2206010556461</v>
      </c>
      <c r="I55" s="9">
        <f ca="1">IF(Amortization[[#This Row],[還款日]]="",0,Amortization[[#This Row],[開始貸款金額]]-Amortization[[#This Row],[本金]])</f>
        <v>443782.48144903278</v>
      </c>
      <c r="J55" s="10">
        <f ca="1">IF(Amortization[[#This Row],[月結餘貸款]]&gt;0,LastRow-ROW(),0)</f>
        <v>308</v>
      </c>
    </row>
    <row r="56" spans="2:10" ht="15" customHeight="1" x14ac:dyDescent="0.3">
      <c r="B56" s="7">
        <f>ROWS($B$4:B56)</f>
        <v>53</v>
      </c>
      <c r="C56" s="8">
        <f ca="1">IF(ValuesEntered,IF(Amortization[[#This Row],['#]]&lt;=DurationOfLoan,IF(ROW()-ROW(Amortization[[#Headers],[還款日]])=1,LoanStart,IF(I55&gt;0,EDATE(C55,1),"")),""),"")</f>
        <v>44503</v>
      </c>
      <c r="D56" s="9">
        <f ca="1">IF(ROW()-ROW(Amortization[[#Headers],[開始貸款金額]])=1,LoanAmount,IF(Amortization[[#This Row],[還款日]]="",0,INDEX(Amortization[], ROW()-4,8)))</f>
        <v>443782.48144903278</v>
      </c>
      <c r="E56" s="9">
        <f ca="1">IF(ValuesEntered,IF(ROW()-ROW(Amortization[[#Headers],[利息]])=1,-IPMT(InterestRate/12,1,DurationOfLoan-ROWS($C$4:C56)+1,Amortization[[#This Row],[開始貸款金額]]),IFERROR(-IPMT(InterestRate/12,1,Amortization[[#This Row],[剩下月數]],D57),0)),0)</f>
        <v>1661.3046610023841</v>
      </c>
      <c r="F56" s="9">
        <f ca="1">IFERROR(IF(AND(ValuesEntered,Amortization[[#This Row],[還款日]]&lt;&gt;""),-PPMT(InterestRate/12,1,DurationOfLoan-ROWS($C$4:C56)+1,Amortization[[#This Row],[開始貸款金額]]),""),0)</f>
        <v>767.9051817303548</v>
      </c>
      <c r="G56" s="9">
        <f ca="1">IF(Amortization[[#This Row],[還款日]]="",0,PropertyTaxAmount)</f>
        <v>0</v>
      </c>
      <c r="H56" s="9">
        <f ca="1">IF(Amortization[[#This Row],[還款日]]="",0,Amortization[[#This Row],[利息]]+Amortization[[#This Row],[本金]]+Amortization[[#This Row],[其它月費]])</f>
        <v>2429.2098427327392</v>
      </c>
      <c r="I56" s="9">
        <f ca="1">IF(Amortization[[#This Row],[還款日]]="",0,Amortization[[#This Row],[開始貸款金額]]-Amortization[[#This Row],[本金]])</f>
        <v>443014.57626730244</v>
      </c>
      <c r="J56" s="10">
        <f ca="1">IF(Amortization[[#This Row],[月結餘貸款]]&gt;0,LastRow-ROW(),0)</f>
        <v>307</v>
      </c>
    </row>
    <row r="57" spans="2:10" ht="15" customHeight="1" x14ac:dyDescent="0.3">
      <c r="B57" s="7">
        <f>ROWS($B$4:B57)</f>
        <v>54</v>
      </c>
      <c r="C57" s="8">
        <f ca="1">IF(ValuesEntered,IF(Amortization[[#This Row],['#]]&lt;=DurationOfLoan,IF(ROW()-ROW(Amortization[[#Headers],[還款日]])=1,LoanStart,IF(I56&gt;0,EDATE(C56,1),"")),""),"")</f>
        <v>44533</v>
      </c>
      <c r="D57" s="9">
        <f ca="1">IF(ROW()-ROW(Amortization[[#Headers],[開始貸款金額]])=1,LoanAmount,IF(Amortization[[#This Row],[還款日]]="",0,INDEX(Amortization[], ROW()-4,8)))</f>
        <v>443014.57626730244</v>
      </c>
      <c r="E57" s="9">
        <f ca="1">IF(ValuesEntered,IF(ROW()-ROW(Amortization[[#Headers],[利息]])=1,-IPMT(InterestRate/12,1,DurationOfLoan-ROWS($C$4:C57)+1,Amortization[[#This Row],[開始貸款金額]]),IFERROR(-IPMT(InterestRate/12,1,Amortization[[#This Row],[剩下月數]],D58),0)),0)</f>
        <v>1658.4142179042772</v>
      </c>
      <c r="F57" s="9">
        <f ca="1">IFERROR(IF(AND(ValuesEntered,Amortization[[#This Row],[還款日]]&lt;&gt;""),-PPMT(InterestRate/12,1,DurationOfLoan-ROWS($C$4:C57)+1,Amortization[[#This Row],[開始貸款金額]]),""),0)</f>
        <v>770.78482616184363</v>
      </c>
      <c r="G57" s="9">
        <f ca="1">IF(Amortization[[#This Row],[還款日]]="",0,PropertyTaxAmount)</f>
        <v>0</v>
      </c>
      <c r="H57" s="9">
        <f ca="1">IF(Amortization[[#This Row],[還款日]]="",0,Amortization[[#This Row],[利息]]+Amortization[[#This Row],[本金]]+Amortization[[#This Row],[其它月費]])</f>
        <v>2429.1990440661207</v>
      </c>
      <c r="I57" s="9">
        <f ca="1">IF(Amortization[[#This Row],[還款日]]="",0,Amortization[[#This Row],[開始貸款金額]]-Amortization[[#This Row],[本金]])</f>
        <v>442243.79144114058</v>
      </c>
      <c r="J57" s="10">
        <f ca="1">IF(Amortization[[#This Row],[月結餘貸款]]&gt;0,LastRow-ROW(),0)</f>
        <v>306</v>
      </c>
    </row>
    <row r="58" spans="2:10" ht="15" customHeight="1" x14ac:dyDescent="0.3">
      <c r="B58" s="7">
        <f>ROWS($B$4:B58)</f>
        <v>55</v>
      </c>
      <c r="C58" s="8">
        <f ca="1">IF(ValuesEntered,IF(Amortization[[#This Row],['#]]&lt;=DurationOfLoan,IF(ROW()-ROW(Amortization[[#Headers],[還款日]])=1,LoanStart,IF(I57&gt;0,EDATE(C57,1),"")),""),"")</f>
        <v>44564</v>
      </c>
      <c r="D58" s="9">
        <f ca="1">IF(ROW()-ROW(Amortization[[#Headers],[開始貸款金額]])=1,LoanAmount,IF(Amortization[[#This Row],[還款日]]="",0,INDEX(Amortization[], ROW()-4,8)))</f>
        <v>442243.79144114058</v>
      </c>
      <c r="E58" s="9">
        <f ca="1">IF(ValuesEntered,IF(ROW()-ROW(Amortization[[#Headers],[利息]])=1,-IPMT(InterestRate/12,1,DurationOfLoan-ROWS($C$4:C58)+1,Amortization[[#This Row],[開始貸款金額]]),IFERROR(-IPMT(InterestRate/12,1,Amortization[[#This Row],[剩下月數]],D59),0)),0)</f>
        <v>1655.512935644552</v>
      </c>
      <c r="F58" s="9">
        <f ca="1">IFERROR(IF(AND(ValuesEntered,Amortization[[#This Row],[還款日]]&lt;&gt;""),-PPMT(InterestRate/12,1,DurationOfLoan-ROWS($C$4:C58)+1,Amortization[[#This Row],[開始貸款金額]]),""),0)</f>
        <v>773.6752692599506</v>
      </c>
      <c r="G58" s="9">
        <f ca="1">IF(Amortization[[#This Row],[還款日]]="",0,PropertyTaxAmount)</f>
        <v>0</v>
      </c>
      <c r="H58" s="9">
        <f ca="1">IF(Amortization[[#This Row],[還款日]]="",0,Amortization[[#This Row],[利息]]+Amortization[[#This Row],[本金]]+Amortization[[#This Row],[其它月費]])</f>
        <v>2429.1882049045025</v>
      </c>
      <c r="I58" s="9">
        <f ca="1">IF(Amortization[[#This Row],[還款日]]="",0,Amortization[[#This Row],[開始貸款金額]]-Amortization[[#This Row],[本金]])</f>
        <v>441470.11617188063</v>
      </c>
      <c r="J58" s="10">
        <f ca="1">IF(Amortization[[#This Row],[月結餘貸款]]&gt;0,LastRow-ROW(),0)</f>
        <v>305</v>
      </c>
    </row>
    <row r="59" spans="2:10" ht="15" customHeight="1" x14ac:dyDescent="0.3">
      <c r="B59" s="7">
        <f>ROWS($B$4:B59)</f>
        <v>56</v>
      </c>
      <c r="C59" s="8">
        <f ca="1">IF(ValuesEntered,IF(Amortization[[#This Row],['#]]&lt;=DurationOfLoan,IF(ROW()-ROW(Amortization[[#Headers],[還款日]])=1,LoanStart,IF(I58&gt;0,EDATE(C58,1),"")),""),"")</f>
        <v>44595</v>
      </c>
      <c r="D59" s="9">
        <f ca="1">IF(ROW()-ROW(Amortization[[#Headers],[開始貸款金額]])=1,LoanAmount,IF(Amortization[[#This Row],[還款日]]="",0,INDEX(Amortization[], ROW()-4,8)))</f>
        <v>441470.11617188063</v>
      </c>
      <c r="E59" s="9">
        <f ca="1">IF(ValuesEntered,IF(ROW()-ROW(Amortization[[#Headers],[利息]])=1,-IPMT(InterestRate/12,1,DurationOfLoan-ROWS($C$4:C59)+1,Amortization[[#This Row],[開始貸款金額]]),IFERROR(-IPMT(InterestRate/12,1,Amortization[[#This Row],[剩下月數]],D60),0)),0)</f>
        <v>1652.6007735763535</v>
      </c>
      <c r="F59" s="9">
        <f ca="1">IFERROR(IF(AND(ValuesEntered,Amortization[[#This Row],[還款日]]&lt;&gt;""),-PPMT(InterestRate/12,1,DurationOfLoan-ROWS($C$4:C59)+1,Amortization[[#This Row],[開始貸款金額]]),""),0)</f>
        <v>776.57655151967515</v>
      </c>
      <c r="G59" s="9">
        <f ca="1">IF(Amortization[[#This Row],[還款日]]="",0,PropertyTaxAmount)</f>
        <v>0</v>
      </c>
      <c r="H59" s="9">
        <f ca="1">IF(Amortization[[#This Row],[還款日]]="",0,Amortization[[#This Row],[利息]]+Amortization[[#This Row],[本金]]+Amortization[[#This Row],[其它月費]])</f>
        <v>2429.1773250960287</v>
      </c>
      <c r="I59" s="9">
        <f ca="1">IF(Amortization[[#This Row],[還款日]]="",0,Amortization[[#This Row],[開始貸款金額]]-Amortization[[#This Row],[本金]])</f>
        <v>440693.53962036094</v>
      </c>
      <c r="J59" s="10">
        <f ca="1">IF(Amortization[[#This Row],[月結餘貸款]]&gt;0,LastRow-ROW(),0)</f>
        <v>304</v>
      </c>
    </row>
    <row r="60" spans="2:10" ht="15" customHeight="1" x14ac:dyDescent="0.3">
      <c r="B60" s="7">
        <f>ROWS($B$4:B60)</f>
        <v>57</v>
      </c>
      <c r="C60" s="8">
        <f ca="1">IF(ValuesEntered,IF(Amortization[[#This Row],['#]]&lt;=DurationOfLoan,IF(ROW()-ROW(Amortization[[#Headers],[還款日]])=1,LoanStart,IF(I59&gt;0,EDATE(C59,1),"")),""),"")</f>
        <v>44623</v>
      </c>
      <c r="D60" s="9">
        <f ca="1">IF(ROW()-ROW(Amortization[[#Headers],[開始貸款金額]])=1,LoanAmount,IF(Amortization[[#This Row],[還款日]]="",0,INDEX(Amortization[], ROW()-4,8)))</f>
        <v>440693.53962036094</v>
      </c>
      <c r="E60" s="9">
        <f ca="1">IF(ValuesEntered,IF(ROW()-ROW(Amortization[[#Headers],[利息]])=1,-IPMT(InterestRate/12,1,DurationOfLoan-ROWS($C$4:C60)+1,Amortization[[#This Row],[開始貸款金額]]),IFERROR(-IPMT(InterestRate/12,1,Amortization[[#This Row],[剩下月數]],D61),0)),0)</f>
        <v>1649.6776909003991</v>
      </c>
      <c r="F60" s="9">
        <f ca="1">IFERROR(IF(AND(ValuesEntered,Amortization[[#This Row],[還款日]]&lt;&gt;""),-PPMT(InterestRate/12,1,DurationOfLoan-ROWS($C$4:C60)+1,Amortization[[#This Row],[開始貸款金額]]),""),0)</f>
        <v>779.48871358787403</v>
      </c>
      <c r="G60" s="9">
        <f ca="1">IF(Amortization[[#This Row],[還款日]]="",0,PropertyTaxAmount)</f>
        <v>0</v>
      </c>
      <c r="H60" s="9">
        <f ca="1">IF(Amortization[[#This Row],[還款日]]="",0,Amortization[[#This Row],[利息]]+Amortization[[#This Row],[本金]]+Amortization[[#This Row],[其它月費]])</f>
        <v>2429.1664044882732</v>
      </c>
      <c r="I60" s="9">
        <f ca="1">IF(Amortization[[#This Row],[還款日]]="",0,Amortization[[#This Row],[開始貸款金額]]-Amortization[[#This Row],[本金]])</f>
        <v>439914.05090677307</v>
      </c>
      <c r="J60" s="10">
        <f ca="1">IF(Amortization[[#This Row],[月結餘貸款]]&gt;0,LastRow-ROW(),0)</f>
        <v>303</v>
      </c>
    </row>
    <row r="61" spans="2:10" ht="15" customHeight="1" x14ac:dyDescent="0.3">
      <c r="B61" s="7">
        <f>ROWS($B$4:B61)</f>
        <v>58</v>
      </c>
      <c r="C61" s="8">
        <f ca="1">IF(ValuesEntered,IF(Amortization[[#This Row],['#]]&lt;=DurationOfLoan,IF(ROW()-ROW(Amortization[[#Headers],[還款日]])=1,LoanStart,IF(I60&gt;0,EDATE(C60,1),"")),""),"")</f>
        <v>44654</v>
      </c>
      <c r="D61" s="9">
        <f ca="1">IF(ROW()-ROW(Amortization[[#Headers],[開始貸款金額]])=1,LoanAmount,IF(Amortization[[#This Row],[還款日]]="",0,INDEX(Amortization[], ROW()-4,8)))</f>
        <v>439914.05090677307</v>
      </c>
      <c r="E61" s="9">
        <f ca="1">IF(ValuesEntered,IF(ROW()-ROW(Amortization[[#Headers],[利息]])=1,-IPMT(InterestRate/12,1,DurationOfLoan-ROWS($C$4:C61)+1,Amortization[[#This Row],[開始貸款金額]]),IFERROR(-IPMT(InterestRate/12,1,Amortization[[#This Row],[剩下月數]],D62),0)),0)</f>
        <v>1646.7436466644097</v>
      </c>
      <c r="F61" s="9">
        <f ca="1">IFERROR(IF(AND(ValuesEntered,Amortization[[#This Row],[還款日]]&lt;&gt;""),-PPMT(InterestRate/12,1,DurationOfLoan-ROWS($C$4:C61)+1,Amortization[[#This Row],[開始貸款金額]]),""),0)</f>
        <v>782.41179626382859</v>
      </c>
      <c r="G61" s="9">
        <f ca="1">IF(Amortization[[#This Row],[還款日]]="",0,PropertyTaxAmount)</f>
        <v>0</v>
      </c>
      <c r="H61" s="9">
        <f ca="1">IF(Amortization[[#This Row],[還款日]]="",0,Amortization[[#This Row],[利息]]+Amortization[[#This Row],[本金]]+Amortization[[#This Row],[其它月費]])</f>
        <v>2429.1554429282382</v>
      </c>
      <c r="I61" s="9">
        <f ca="1">IF(Amortization[[#This Row],[還款日]]="",0,Amortization[[#This Row],[開始貸款金額]]-Amortization[[#This Row],[本金]])</f>
        <v>439131.63911050925</v>
      </c>
      <c r="J61" s="10">
        <f ca="1">IF(Amortization[[#This Row],[月結餘貸款]]&gt;0,LastRow-ROW(),0)</f>
        <v>302</v>
      </c>
    </row>
    <row r="62" spans="2:10" ht="15" customHeight="1" x14ac:dyDescent="0.3">
      <c r="B62" s="7">
        <f>ROWS($B$4:B62)</f>
        <v>59</v>
      </c>
      <c r="C62" s="8">
        <f ca="1">IF(ValuesEntered,IF(Amortization[[#This Row],['#]]&lt;=DurationOfLoan,IF(ROW()-ROW(Amortization[[#Headers],[還款日]])=1,LoanStart,IF(I61&gt;0,EDATE(C61,1),"")),""),"")</f>
        <v>44684</v>
      </c>
      <c r="D62" s="9">
        <f ca="1">IF(ROW()-ROW(Amortization[[#Headers],[開始貸款金額]])=1,LoanAmount,IF(Amortization[[#This Row],[還款日]]="",0,INDEX(Amortization[], ROW()-4,8)))</f>
        <v>439131.63911050925</v>
      </c>
      <c r="E62" s="9">
        <f ca="1">IF(ValuesEntered,IF(ROW()-ROW(Amortization[[#Headers],[利息]])=1,-IPMT(InterestRate/12,1,DurationOfLoan-ROWS($C$4:C62)+1,Amortization[[#This Row],[開始貸款金額]]),IFERROR(-IPMT(InterestRate/12,1,Amortization[[#This Row],[剩下月數]],D63),0)),0)</f>
        <v>1643.7985997625356</v>
      </c>
      <c r="F62" s="9">
        <f ca="1">IFERROR(IF(AND(ValuesEntered,Amortization[[#This Row],[還款日]]&lt;&gt;""),-PPMT(InterestRate/12,1,DurationOfLoan-ROWS($C$4:C62)+1,Amortization[[#This Row],[開始貸款金額]]),""),0)</f>
        <v>785.345840499818</v>
      </c>
      <c r="G62" s="9">
        <f ca="1">IF(Amortization[[#This Row],[還款日]]="",0,PropertyTaxAmount)</f>
        <v>0</v>
      </c>
      <c r="H62" s="9">
        <f ca="1">IF(Amortization[[#This Row],[還款日]]="",0,Amortization[[#This Row],[利息]]+Amortization[[#This Row],[本金]]+Amortization[[#This Row],[其它月費]])</f>
        <v>2429.1444402623538</v>
      </c>
      <c r="I62" s="9">
        <f ca="1">IF(Amortization[[#This Row],[還款日]]="",0,Amortization[[#This Row],[開始貸款金額]]-Amortization[[#This Row],[本金]])</f>
        <v>438346.29327000945</v>
      </c>
      <c r="J62" s="10">
        <f ca="1">IF(Amortization[[#This Row],[月結餘貸款]]&gt;0,LastRow-ROW(),0)</f>
        <v>301</v>
      </c>
    </row>
    <row r="63" spans="2:10" ht="15" customHeight="1" x14ac:dyDescent="0.3">
      <c r="B63" s="7">
        <f>ROWS($B$4:B63)</f>
        <v>60</v>
      </c>
      <c r="C63" s="8">
        <f ca="1">IF(ValuesEntered,IF(Amortization[[#This Row],['#]]&lt;=DurationOfLoan,IF(ROW()-ROW(Amortization[[#Headers],[還款日]])=1,LoanStart,IF(I62&gt;0,EDATE(C62,1),"")),""),"")</f>
        <v>44715</v>
      </c>
      <c r="D63" s="9">
        <f ca="1">IF(ROW()-ROW(Amortization[[#Headers],[開始貸款金額]])=1,LoanAmount,IF(Amortization[[#This Row],[還款日]]="",0,INDEX(Amortization[], ROW()-4,8)))</f>
        <v>438346.29327000945</v>
      </c>
      <c r="E63" s="9">
        <f ca="1">IF(ValuesEntered,IF(ROW()-ROW(Amortization[[#Headers],[利息]])=1,-IPMT(InterestRate/12,1,DurationOfLoan-ROWS($C$4:C63)+1,Amortization[[#This Row],[開始貸款金額]]),IFERROR(-IPMT(InterestRate/12,1,Amortization[[#This Row],[剩下月數]],D64),0)),0)</f>
        <v>1640.8425089347793</v>
      </c>
      <c r="F63" s="9">
        <f ca="1">IFERROR(IF(AND(ValuesEntered,Amortization[[#This Row],[還款日]]&lt;&gt;""),-PPMT(InterestRate/12,1,DurationOfLoan-ROWS($C$4:C63)+1,Amortization[[#This Row],[開始貸款金額]]),""),0)</f>
        <v>788.29088740169266</v>
      </c>
      <c r="G63" s="9">
        <f ca="1">IF(Amortization[[#This Row],[還款日]]="",0,PropertyTaxAmount)</f>
        <v>0</v>
      </c>
      <c r="H63" s="9">
        <f ca="1">IF(Amortization[[#This Row],[還款日]]="",0,Amortization[[#This Row],[利息]]+Amortization[[#This Row],[本金]]+Amortization[[#This Row],[其它月費]])</f>
        <v>2429.1333963364718</v>
      </c>
      <c r="I63" s="9">
        <f ca="1">IF(Amortization[[#This Row],[還款日]]="",0,Amortization[[#This Row],[開始貸款金額]]-Amortization[[#This Row],[本金]])</f>
        <v>437558.00238260778</v>
      </c>
      <c r="J63" s="10">
        <f ca="1">IF(Amortization[[#This Row],[月結餘貸款]]&gt;0,LastRow-ROW(),0)</f>
        <v>300</v>
      </c>
    </row>
    <row r="64" spans="2:10" ht="15" customHeight="1" x14ac:dyDescent="0.3">
      <c r="B64" s="7">
        <f>ROWS($B$4:B64)</f>
        <v>61</v>
      </c>
      <c r="C64" s="8">
        <f ca="1">IF(ValuesEntered,IF(Amortization[[#This Row],['#]]&lt;=DurationOfLoan,IF(ROW()-ROW(Amortization[[#Headers],[還款日]])=1,LoanStart,IF(I63&gt;0,EDATE(C63,1),"")),""),"")</f>
        <v>44745</v>
      </c>
      <c r="D64" s="9">
        <f ca="1">IF(ROW()-ROW(Amortization[[#Headers],[開始貸款金額]])=1,LoanAmount,IF(Amortization[[#This Row],[還款日]]="",0,INDEX(Amortization[], ROW()-4,8)))</f>
        <v>437558.00238260778</v>
      </c>
      <c r="E64" s="9">
        <f ca="1">IF(ValuesEntered,IF(ROW()-ROW(Amortization[[#Headers],[利息]])=1,-IPMT(InterestRate/12,1,DurationOfLoan-ROWS($C$4:C64)+1,Amortization[[#This Row],[開始貸款金額]]),IFERROR(-IPMT(InterestRate/12,1,Amortization[[#This Row],[剩下月數]],D65),0)),0)</f>
        <v>1637.8753327664185</v>
      </c>
      <c r="F64" s="9">
        <f ca="1">IFERROR(IF(AND(ValuesEntered,Amortization[[#This Row],[還款日]]&lt;&gt;""),-PPMT(InterestRate/12,1,DurationOfLoan-ROWS($C$4:C64)+1,Amortization[[#This Row],[開始貸款金額]]),""),0)</f>
        <v>791.2469782294487</v>
      </c>
      <c r="G64" s="9">
        <f ca="1">IF(Amortization[[#This Row],[還款日]]="",0,PropertyTaxAmount)</f>
        <v>0</v>
      </c>
      <c r="H64" s="9">
        <f ca="1">IF(Amortization[[#This Row],[還款日]]="",0,Amortization[[#This Row],[利息]]+Amortization[[#This Row],[本金]]+Amortization[[#This Row],[其它月費]])</f>
        <v>2429.1223109958673</v>
      </c>
      <c r="I64" s="9">
        <f ca="1">IF(Amortization[[#This Row],[還款日]]="",0,Amortization[[#This Row],[開始貸款金額]]-Amortization[[#This Row],[本金]])</f>
        <v>436766.75540437835</v>
      </c>
      <c r="J64" s="10">
        <f ca="1">IF(Amortization[[#This Row],[月結餘貸款]]&gt;0,LastRow-ROW(),0)</f>
        <v>299</v>
      </c>
    </row>
    <row r="65" spans="2:10" ht="15" customHeight="1" x14ac:dyDescent="0.3">
      <c r="B65" s="7">
        <f>ROWS($B$4:B65)</f>
        <v>62</v>
      </c>
      <c r="C65" s="8">
        <f ca="1">IF(ValuesEntered,IF(Amortization[[#This Row],['#]]&lt;=DurationOfLoan,IF(ROW()-ROW(Amortization[[#Headers],[還款日]])=1,LoanStart,IF(I64&gt;0,EDATE(C64,1),"")),""),"")</f>
        <v>44776</v>
      </c>
      <c r="D65" s="9">
        <f ca="1">IF(ROW()-ROW(Amortization[[#Headers],[開始貸款金額]])=1,LoanAmount,IF(Amortization[[#This Row],[還款日]]="",0,INDEX(Amortization[], ROW()-4,8)))</f>
        <v>436766.75540437835</v>
      </c>
      <c r="E65" s="9">
        <f ca="1">IF(ValuesEntered,IF(ROW()-ROW(Amortization[[#Headers],[利息]])=1,-IPMT(InterestRate/12,1,DurationOfLoan-ROWS($C$4:C65)+1,Amortization[[#This Row],[開始貸款金額]]),IFERROR(-IPMT(InterestRate/12,1,Amortization[[#This Row],[剩下月數]],D66),0)),0)</f>
        <v>1634.8970296874268</v>
      </c>
      <c r="F65" s="9">
        <f ca="1">IFERROR(IF(AND(ValuesEntered,Amortization[[#This Row],[還款日]]&lt;&gt;""),-PPMT(InterestRate/12,1,DurationOfLoan-ROWS($C$4:C65)+1,Amortization[[#This Row],[開始貸款金額]]),""),0)</f>
        <v>794.21415439780912</v>
      </c>
      <c r="G65" s="9">
        <f ca="1">IF(Amortization[[#This Row],[還款日]]="",0,PropertyTaxAmount)</f>
        <v>0</v>
      </c>
      <c r="H65" s="9">
        <f ca="1">IF(Amortization[[#This Row],[還款日]]="",0,Amortization[[#This Row],[利息]]+Amortization[[#This Row],[本金]]+Amortization[[#This Row],[其它月費]])</f>
        <v>2429.1111840852359</v>
      </c>
      <c r="I65" s="9">
        <f ca="1">IF(Amortization[[#This Row],[還款日]]="",0,Amortization[[#This Row],[開始貸款金額]]-Amortization[[#This Row],[本金]])</f>
        <v>435972.54124998051</v>
      </c>
      <c r="J65" s="10">
        <f ca="1">IF(Amortization[[#This Row],[月結餘貸款]]&gt;0,LastRow-ROW(),0)</f>
        <v>298</v>
      </c>
    </row>
    <row r="66" spans="2:10" ht="15" customHeight="1" x14ac:dyDescent="0.3">
      <c r="B66" s="7">
        <f>ROWS($B$4:B66)</f>
        <v>63</v>
      </c>
      <c r="C66" s="8">
        <f ca="1">IF(ValuesEntered,IF(Amortization[[#This Row],['#]]&lt;=DurationOfLoan,IF(ROW()-ROW(Amortization[[#Headers],[還款日]])=1,LoanStart,IF(I65&gt;0,EDATE(C65,1),"")),""),"")</f>
        <v>44807</v>
      </c>
      <c r="D66" s="9">
        <f ca="1">IF(ROW()-ROW(Amortization[[#Headers],[開始貸款金額]])=1,LoanAmount,IF(Amortization[[#This Row],[還款日]]="",0,INDEX(Amortization[], ROW()-4,8)))</f>
        <v>435972.54124998051</v>
      </c>
      <c r="E66" s="9">
        <f ca="1">IF(ValuesEntered,IF(ROW()-ROW(Amortization[[#Headers],[利息]])=1,-IPMT(InterestRate/12,1,DurationOfLoan-ROWS($C$4:C66)+1,Amortization[[#This Row],[開始貸款金額]]),IFERROR(-IPMT(InterestRate/12,1,Amortization[[#This Row],[剩下月數]],D67),0)),0)</f>
        <v>1631.9075579718888</v>
      </c>
      <c r="F66" s="9">
        <f ca="1">IFERROR(IF(AND(ValuesEntered,Amortization[[#This Row],[還款日]]&lt;&gt;""),-PPMT(InterestRate/12,1,DurationOfLoan-ROWS($C$4:C66)+1,Amortization[[#This Row],[開始貸款金額]]),""),0)</f>
        <v>797.192457476801</v>
      </c>
      <c r="G66" s="9">
        <f ca="1">IF(Amortization[[#This Row],[還款日]]="",0,PropertyTaxAmount)</f>
        <v>0</v>
      </c>
      <c r="H66" s="9">
        <f ca="1">IF(Amortization[[#This Row],[還款日]]="",0,Amortization[[#This Row],[利息]]+Amortization[[#This Row],[本金]]+Amortization[[#This Row],[其它月費]])</f>
        <v>2429.1000154486896</v>
      </c>
      <c r="I66" s="9">
        <f ca="1">IF(Amortization[[#This Row],[還款日]]="",0,Amortization[[#This Row],[開始貸款金額]]-Amortization[[#This Row],[本金]])</f>
        <v>435175.3487925037</v>
      </c>
      <c r="J66" s="10">
        <f ca="1">IF(Amortization[[#This Row],[月結餘貸款]]&gt;0,LastRow-ROW(),0)</f>
        <v>297</v>
      </c>
    </row>
    <row r="67" spans="2:10" ht="15" customHeight="1" x14ac:dyDescent="0.3">
      <c r="B67" s="7">
        <f>ROWS($B$4:B67)</f>
        <v>64</v>
      </c>
      <c r="C67" s="8">
        <f ca="1">IF(ValuesEntered,IF(Amortization[[#This Row],['#]]&lt;=DurationOfLoan,IF(ROW()-ROW(Amortization[[#Headers],[還款日]])=1,LoanStart,IF(I66&gt;0,EDATE(C66,1),"")),""),"")</f>
        <v>44837</v>
      </c>
      <c r="D67" s="9">
        <f ca="1">IF(ROW()-ROW(Amortization[[#Headers],[開始貸款金額]])=1,LoanAmount,IF(Amortization[[#This Row],[還款日]]="",0,INDEX(Amortization[], ROW()-4,8)))</f>
        <v>435175.3487925037</v>
      </c>
      <c r="E67" s="9">
        <f ca="1">IF(ValuesEntered,IF(ROW()-ROW(Amortization[[#Headers],[利息]])=1,-IPMT(InterestRate/12,1,DurationOfLoan-ROWS($C$4:C67)+1,Amortization[[#This Row],[開始貸款金額]]),IFERROR(-IPMT(InterestRate/12,1,Amortization[[#This Row],[剩下月數]],D68),0)),0)</f>
        <v>1628.9068757374175</v>
      </c>
      <c r="F67" s="9">
        <f ca="1">IFERROR(IF(AND(ValuesEntered,Amortization[[#This Row],[還款日]]&lt;&gt;""),-PPMT(InterestRate/12,1,DurationOfLoan-ROWS($C$4:C67)+1,Amortization[[#This Row],[開始貸款金額]]),""),0)</f>
        <v>800.18192919233888</v>
      </c>
      <c r="G67" s="9">
        <f ca="1">IF(Amortization[[#This Row],[還款日]]="",0,PropertyTaxAmount)</f>
        <v>0</v>
      </c>
      <c r="H67" s="9">
        <f ca="1">IF(Amortization[[#This Row],[還款日]]="",0,Amortization[[#This Row],[利息]]+Amortization[[#This Row],[本金]]+Amortization[[#This Row],[其它月費]])</f>
        <v>2429.0888049297564</v>
      </c>
      <c r="I67" s="9">
        <f ca="1">IF(Amortization[[#This Row],[還款日]]="",0,Amortization[[#This Row],[開始貸款金額]]-Amortization[[#This Row],[本金]])</f>
        <v>434375.16686331137</v>
      </c>
      <c r="J67" s="10">
        <f ca="1">IF(Amortization[[#This Row],[月結餘貸款]]&gt;0,LastRow-ROW(),0)</f>
        <v>296</v>
      </c>
    </row>
    <row r="68" spans="2:10" ht="15" customHeight="1" x14ac:dyDescent="0.3">
      <c r="B68" s="7">
        <f>ROWS($B$4:B68)</f>
        <v>65</v>
      </c>
      <c r="C68" s="8">
        <f ca="1">IF(ValuesEntered,IF(Amortization[[#This Row],['#]]&lt;=DurationOfLoan,IF(ROW()-ROW(Amortization[[#Headers],[還款日]])=1,LoanStart,IF(I67&gt;0,EDATE(C67,1),"")),""),"")</f>
        <v>44868</v>
      </c>
      <c r="D68" s="9">
        <f ca="1">IF(ROW()-ROW(Amortization[[#Headers],[開始貸款金額]])=1,LoanAmount,IF(Amortization[[#This Row],[還款日]]="",0,INDEX(Amortization[], ROW()-4,8)))</f>
        <v>434375.16686331137</v>
      </c>
      <c r="E68" s="9">
        <f ca="1">IF(ValuesEntered,IF(ROW()-ROW(Amortization[[#Headers],[利息]])=1,-IPMT(InterestRate/12,1,DurationOfLoan-ROWS($C$4:C68)+1,Amortization[[#This Row],[開始貸款金額]]),IFERROR(-IPMT(InterestRate/12,1,Amortization[[#This Row],[剩下月數]],D69),0)),0)</f>
        <v>1625.894940944567</v>
      </c>
      <c r="F68" s="9">
        <f ca="1">IFERROR(IF(AND(ValuesEntered,Amortization[[#This Row],[還款日]]&lt;&gt;""),-PPMT(InterestRate/12,1,DurationOfLoan-ROWS($C$4:C68)+1,Amortization[[#This Row],[開始貸款金額]]),""),0)</f>
        <v>803.18261142681013</v>
      </c>
      <c r="G68" s="9">
        <f ca="1">IF(Amortization[[#This Row],[還款日]]="",0,PropertyTaxAmount)</f>
        <v>0</v>
      </c>
      <c r="H68" s="9">
        <f ca="1">IF(Amortization[[#This Row],[還款日]]="",0,Amortization[[#This Row],[利息]]+Amortization[[#This Row],[本金]]+Amortization[[#This Row],[其它月費]])</f>
        <v>2429.0775523713774</v>
      </c>
      <c r="I68" s="9">
        <f ca="1">IF(Amortization[[#This Row],[還款日]]="",0,Amortization[[#This Row],[開始貸款金額]]-Amortization[[#This Row],[本金]])</f>
        <v>433571.98425188457</v>
      </c>
      <c r="J68" s="10">
        <f ca="1">IF(Amortization[[#This Row],[月結餘貸款]]&gt;0,LastRow-ROW(),0)</f>
        <v>295</v>
      </c>
    </row>
    <row r="69" spans="2:10" ht="15" customHeight="1" x14ac:dyDescent="0.3">
      <c r="B69" s="7">
        <f>ROWS($B$4:B69)</f>
        <v>66</v>
      </c>
      <c r="C69" s="8">
        <f ca="1">IF(ValuesEntered,IF(Amortization[[#This Row],['#]]&lt;=DurationOfLoan,IF(ROW()-ROW(Amortization[[#Headers],[還款日]])=1,LoanStart,IF(I68&gt;0,EDATE(C68,1),"")),""),"")</f>
        <v>44898</v>
      </c>
      <c r="D69" s="9">
        <f ca="1">IF(ROW()-ROW(Amortization[[#Headers],[開始貸款金額]])=1,LoanAmount,IF(Amortization[[#This Row],[還款日]]="",0,INDEX(Amortization[], ROW()-4,8)))</f>
        <v>433571.98425188457</v>
      </c>
      <c r="E69" s="9">
        <f ca="1">IF(ValuesEntered,IF(ROW()-ROW(Amortization[[#Headers],[利息]])=1,-IPMT(InterestRate/12,1,DurationOfLoan-ROWS($C$4:C69)+1,Amortization[[#This Row],[開始貸款金額]]),IFERROR(-IPMT(InterestRate/12,1,Amortization[[#This Row],[剩下月數]],D70),0)),0)</f>
        <v>1622.8717113962434</v>
      </c>
      <c r="F69" s="9">
        <f ca="1">IFERROR(IF(AND(ValuesEntered,Amortization[[#This Row],[還款日]]&lt;&gt;""),-PPMT(InterestRate/12,1,DurationOfLoan-ROWS($C$4:C69)+1,Amortization[[#This Row],[開始貸款金額]]),""),0)</f>
        <v>806.19454621966099</v>
      </c>
      <c r="G69" s="9">
        <f ca="1">IF(Amortization[[#This Row],[還款日]]="",0,PropertyTaxAmount)</f>
        <v>0</v>
      </c>
      <c r="H69" s="9">
        <f ca="1">IF(Amortization[[#This Row],[還款日]]="",0,Amortization[[#This Row],[利息]]+Amortization[[#This Row],[本金]]+Amortization[[#This Row],[其它月費]])</f>
        <v>2429.0662576159043</v>
      </c>
      <c r="I69" s="9">
        <f ca="1">IF(Amortization[[#This Row],[還款日]]="",0,Amortization[[#This Row],[開始貸款金額]]-Amortization[[#This Row],[本金]])</f>
        <v>432765.78970566491</v>
      </c>
      <c r="J69" s="10">
        <f ca="1">IF(Amortization[[#This Row],[月結餘貸款]]&gt;0,LastRow-ROW(),0)</f>
        <v>294</v>
      </c>
    </row>
    <row r="70" spans="2:10" ht="15" customHeight="1" x14ac:dyDescent="0.3">
      <c r="B70" s="7">
        <f>ROWS($B$4:B70)</f>
        <v>67</v>
      </c>
      <c r="C70" s="8">
        <f ca="1">IF(ValuesEntered,IF(Amortization[[#This Row],['#]]&lt;=DurationOfLoan,IF(ROW()-ROW(Amortization[[#Headers],[還款日]])=1,LoanStart,IF(I69&gt;0,EDATE(C69,1),"")),""),"")</f>
        <v>44929</v>
      </c>
      <c r="D70" s="9">
        <f ca="1">IF(ROW()-ROW(Amortization[[#Headers],[開始貸款金額]])=1,LoanAmount,IF(Amortization[[#This Row],[還款日]]="",0,INDEX(Amortization[], ROW()-4,8)))</f>
        <v>432765.78970566491</v>
      </c>
      <c r="E70" s="9">
        <f ca="1">IF(ValuesEntered,IF(ROW()-ROW(Amortization[[#Headers],[利息]])=1,-IPMT(InterestRate/12,1,DurationOfLoan-ROWS($C$4:C70)+1,Amortization[[#This Row],[開始貸款金額]]),IFERROR(-IPMT(InterestRate/12,1,Amortization[[#This Row],[剩下月數]],D71),0)),0)</f>
        <v>1619.8371447371137</v>
      </c>
      <c r="F70" s="9">
        <f ca="1">IFERROR(IF(AND(ValuesEntered,Amortization[[#This Row],[還款日]]&lt;&gt;""),-PPMT(InterestRate/12,1,DurationOfLoan-ROWS($C$4:C70)+1,Amortization[[#This Row],[開始貸款金額]]),""),0)</f>
        <v>809.21777576798445</v>
      </c>
      <c r="G70" s="9">
        <f ca="1">IF(Amortization[[#This Row],[還款日]]="",0,PropertyTaxAmount)</f>
        <v>0</v>
      </c>
      <c r="H70" s="9">
        <f ca="1">IF(Amortization[[#This Row],[還款日]]="",0,Amortization[[#This Row],[利息]]+Amortization[[#This Row],[本金]]+Amortization[[#This Row],[其它月費]])</f>
        <v>2429.0549205050984</v>
      </c>
      <c r="I70" s="9">
        <f ca="1">IF(Amortization[[#This Row],[還款日]]="",0,Amortization[[#This Row],[開始貸款金額]]-Amortization[[#This Row],[本金]])</f>
        <v>431956.57192989695</v>
      </c>
      <c r="J70" s="10">
        <f ca="1">IF(Amortization[[#This Row],[月結餘貸款]]&gt;0,LastRow-ROW(),0)</f>
        <v>293</v>
      </c>
    </row>
    <row r="71" spans="2:10" ht="15" customHeight="1" x14ac:dyDescent="0.3">
      <c r="B71" s="7">
        <f>ROWS($B$4:B71)</f>
        <v>68</v>
      </c>
      <c r="C71" s="8">
        <f ca="1">IF(ValuesEntered,IF(Amortization[[#This Row],['#]]&lt;=DurationOfLoan,IF(ROW()-ROW(Amortization[[#Headers],[還款日]])=1,LoanStart,IF(I70&gt;0,EDATE(C70,1),"")),""),"")</f>
        <v>44960</v>
      </c>
      <c r="D71" s="9">
        <f ca="1">IF(ROW()-ROW(Amortization[[#Headers],[開始貸款金額]])=1,LoanAmount,IF(Amortization[[#This Row],[還款日]]="",0,INDEX(Amortization[], ROW()-4,8)))</f>
        <v>431956.57192989695</v>
      </c>
      <c r="E71" s="9">
        <f ca="1">IF(ValuesEntered,IF(ROW()-ROW(Amortization[[#Headers],[利息]])=1,-IPMT(InterestRate/12,1,DurationOfLoan-ROWS($C$4:C71)+1,Amortization[[#This Row],[開始貸款金額]]),IFERROR(-IPMT(InterestRate/12,1,Amortization[[#This Row],[剩下月數]],D72),0)),0)</f>
        <v>1616.7911984530119</v>
      </c>
      <c r="F71" s="9">
        <f ca="1">IFERROR(IF(AND(ValuesEntered,Amortization[[#This Row],[還款日]]&lt;&gt;""),-PPMT(InterestRate/12,1,DurationOfLoan-ROWS($C$4:C71)+1,Amortization[[#This Row],[開始貸款金額]]),""),0)</f>
        <v>812.25234242711463</v>
      </c>
      <c r="G71" s="9">
        <f ca="1">IF(Amortization[[#This Row],[還款日]]="",0,PropertyTaxAmount)</f>
        <v>0</v>
      </c>
      <c r="H71" s="9">
        <f ca="1">IF(Amortization[[#This Row],[還款日]]="",0,Amortization[[#This Row],[利息]]+Amortization[[#This Row],[本金]]+Amortization[[#This Row],[其它月費]])</f>
        <v>2429.0435408801268</v>
      </c>
      <c r="I71" s="9">
        <f ca="1">IF(Amortization[[#This Row],[還款日]]="",0,Amortization[[#This Row],[開始貸款金額]]-Amortization[[#This Row],[本金]])</f>
        <v>431144.31958746986</v>
      </c>
      <c r="J71" s="10">
        <f ca="1">IF(Amortization[[#This Row],[月結餘貸款]]&gt;0,LastRow-ROW(),0)</f>
        <v>292</v>
      </c>
    </row>
    <row r="72" spans="2:10" ht="15" customHeight="1" x14ac:dyDescent="0.3">
      <c r="B72" s="7">
        <f>ROWS($B$4:B72)</f>
        <v>69</v>
      </c>
      <c r="C72" s="8">
        <f ca="1">IF(ValuesEntered,IF(Amortization[[#This Row],['#]]&lt;=DurationOfLoan,IF(ROW()-ROW(Amortization[[#Headers],[還款日]])=1,LoanStart,IF(I71&gt;0,EDATE(C71,1),"")),""),"")</f>
        <v>44988</v>
      </c>
      <c r="D72" s="9">
        <f ca="1">IF(ROW()-ROW(Amortization[[#Headers],[開始貸款金額]])=1,LoanAmount,IF(Amortization[[#This Row],[還款日]]="",0,INDEX(Amortization[], ROW()-4,8)))</f>
        <v>431144.31958746986</v>
      </c>
      <c r="E72" s="9">
        <f ca="1">IF(ValuesEntered,IF(ROW()-ROW(Amortization[[#Headers],[利息]])=1,-IPMT(InterestRate/12,1,DurationOfLoan-ROWS($C$4:C72)+1,Amortization[[#This Row],[開始貸款金額]]),IFERROR(-IPMT(InterestRate/12,1,Amortization[[#This Row],[剩下月數]],D73),0)),0)</f>
        <v>1613.7338298703446</v>
      </c>
      <c r="F72" s="9">
        <f ca="1">IFERROR(IF(AND(ValuesEntered,Amortization[[#This Row],[還款日]]&lt;&gt;""),-PPMT(InterestRate/12,1,DurationOfLoan-ROWS($C$4:C72)+1,Amortization[[#This Row],[開始貸款金額]]),""),0)</f>
        <v>815.29828871121629</v>
      </c>
      <c r="G72" s="9">
        <f ca="1">IF(Amortization[[#This Row],[還款日]]="",0,PropertyTaxAmount)</f>
        <v>0</v>
      </c>
      <c r="H72" s="9">
        <f ca="1">IF(Amortization[[#This Row],[還款日]]="",0,Amortization[[#This Row],[利息]]+Amortization[[#This Row],[本金]]+Amortization[[#This Row],[其它月費]])</f>
        <v>2429.032118581561</v>
      </c>
      <c r="I72" s="9">
        <f ca="1">IF(Amortization[[#This Row],[還款日]]="",0,Amortization[[#This Row],[開始貸款金額]]-Amortization[[#This Row],[本金]])</f>
        <v>430329.02129875863</v>
      </c>
      <c r="J72" s="10">
        <f ca="1">IF(Amortization[[#This Row],[月結餘貸款]]&gt;0,LastRow-ROW(),0)</f>
        <v>291</v>
      </c>
    </row>
    <row r="73" spans="2:10" ht="15" customHeight="1" x14ac:dyDescent="0.3">
      <c r="B73" s="7">
        <f>ROWS($B$4:B73)</f>
        <v>70</v>
      </c>
      <c r="C73" s="8">
        <f ca="1">IF(ValuesEntered,IF(Amortization[[#This Row],['#]]&lt;=DurationOfLoan,IF(ROW()-ROW(Amortization[[#Headers],[還款日]])=1,LoanStart,IF(I72&gt;0,EDATE(C72,1),"")),""),"")</f>
        <v>45019</v>
      </c>
      <c r="D73" s="9">
        <f ca="1">IF(ROW()-ROW(Amortization[[#Headers],[開始貸款金額]])=1,LoanAmount,IF(Amortization[[#This Row],[還款日]]="",0,INDEX(Amortization[], ROW()-4,8)))</f>
        <v>430329.02129875863</v>
      </c>
      <c r="E73" s="9">
        <f ca="1">IF(ValuesEntered,IF(ROW()-ROW(Amortization[[#Headers],[利息]])=1,-IPMT(InterestRate/12,1,DurationOfLoan-ROWS($C$4:C73)+1,Amortization[[#This Row],[開始貸款金額]]),IFERROR(-IPMT(InterestRate/12,1,Amortization[[#This Row],[剩下月數]],D74),0)),0)</f>
        <v>1610.6649961554929</v>
      </c>
      <c r="F73" s="9">
        <f ca="1">IFERROR(IF(AND(ValuesEntered,Amortization[[#This Row],[還款日]]&lt;&gt;""),-PPMT(InterestRate/12,1,DurationOfLoan-ROWS($C$4:C73)+1,Amortization[[#This Row],[開始貸款金額]]),""),0)</f>
        <v>818.35565729388316</v>
      </c>
      <c r="G73" s="9">
        <f ca="1">IF(Amortization[[#This Row],[還款日]]="",0,PropertyTaxAmount)</f>
        <v>0</v>
      </c>
      <c r="H73" s="9">
        <f ca="1">IF(Amortization[[#This Row],[還款日]]="",0,Amortization[[#This Row],[利息]]+Amortization[[#This Row],[本金]]+Amortization[[#This Row],[其它月費]])</f>
        <v>2429.0206534493759</v>
      </c>
      <c r="I73" s="9">
        <f ca="1">IF(Amortization[[#This Row],[還款日]]="",0,Amortization[[#This Row],[開始貸款金額]]-Amortization[[#This Row],[本金]])</f>
        <v>429510.66564146476</v>
      </c>
      <c r="J73" s="10">
        <f ca="1">IF(Amortization[[#This Row],[月結餘貸款]]&gt;0,LastRow-ROW(),0)</f>
        <v>290</v>
      </c>
    </row>
    <row r="74" spans="2:10" ht="15" customHeight="1" x14ac:dyDescent="0.3">
      <c r="B74" s="7">
        <f>ROWS($B$4:B74)</f>
        <v>71</v>
      </c>
      <c r="C74" s="8">
        <f ca="1">IF(ValuesEntered,IF(Amortization[[#This Row],['#]]&lt;=DurationOfLoan,IF(ROW()-ROW(Amortization[[#Headers],[還款日]])=1,LoanStart,IF(I73&gt;0,EDATE(C73,1),"")),""),"")</f>
        <v>45049</v>
      </c>
      <c r="D74" s="9">
        <f ca="1">IF(ROW()-ROW(Amortization[[#Headers],[開始貸款金額]])=1,LoanAmount,IF(Amortization[[#This Row],[還款日]]="",0,INDEX(Amortization[], ROW()-4,8)))</f>
        <v>429510.66564146476</v>
      </c>
      <c r="E74" s="9">
        <f ca="1">IF(ValuesEntered,IF(ROW()-ROW(Amortization[[#Headers],[利息]])=1,-IPMT(InterestRate/12,1,DurationOfLoan-ROWS($C$4:C74)+1,Amortization[[#This Row],[開始貸款金額]]),IFERROR(-IPMT(InterestRate/12,1,Amortization[[#This Row],[剩下月數]],D75),0)),0)</f>
        <v>1607.58465431421</v>
      </c>
      <c r="F74" s="9">
        <f ca="1">IFERROR(IF(AND(ValuesEntered,Amortization[[#This Row],[還款日]]&lt;&gt;""),-PPMT(InterestRate/12,1,DurationOfLoan-ROWS($C$4:C74)+1,Amortization[[#This Row],[開始貸款金額]]),""),0)</f>
        <v>821.42449100873523</v>
      </c>
      <c r="G74" s="9">
        <f ca="1">IF(Amortization[[#This Row],[還款日]]="",0,PropertyTaxAmount)</f>
        <v>0</v>
      </c>
      <c r="H74" s="9">
        <f ca="1">IF(Amortization[[#This Row],[還款日]]="",0,Amortization[[#This Row],[利息]]+Amortization[[#This Row],[本金]]+Amortization[[#This Row],[其它月費]])</f>
        <v>2429.0091453229452</v>
      </c>
      <c r="I74" s="9">
        <f ca="1">IF(Amortization[[#This Row],[還款日]]="",0,Amortization[[#This Row],[開始貸款金額]]-Amortization[[#This Row],[本金]])</f>
        <v>428689.24115045602</v>
      </c>
      <c r="J74" s="10">
        <f ca="1">IF(Amortization[[#This Row],[月結餘貸款]]&gt;0,LastRow-ROW(),0)</f>
        <v>289</v>
      </c>
    </row>
    <row r="75" spans="2:10" ht="15" customHeight="1" x14ac:dyDescent="0.3">
      <c r="B75" s="7">
        <f>ROWS($B$4:B75)</f>
        <v>72</v>
      </c>
      <c r="C75" s="8">
        <f ca="1">IF(ValuesEntered,IF(Amortization[[#This Row],['#]]&lt;=DurationOfLoan,IF(ROW()-ROW(Amortization[[#Headers],[還款日]])=1,LoanStart,IF(I74&gt;0,EDATE(C74,1),"")),""),"")</f>
        <v>45080</v>
      </c>
      <c r="D75" s="9">
        <f ca="1">IF(ROW()-ROW(Amortization[[#Headers],[開始貸款金額]])=1,LoanAmount,IF(Amortization[[#This Row],[還款日]]="",0,INDEX(Amortization[], ROW()-4,8)))</f>
        <v>428689.24115045602</v>
      </c>
      <c r="E75" s="9">
        <f ca="1">IF(ValuesEntered,IF(ROW()-ROW(Amortization[[#Headers],[利息]])=1,-IPMT(InterestRate/12,1,DurationOfLoan-ROWS($C$4:C75)+1,Amortization[[#This Row],[開始貸款金額]]),IFERROR(-IPMT(InterestRate/12,1,Amortization[[#This Row],[剩下月數]],D76),0)),0)</f>
        <v>1604.4927611910227</v>
      </c>
      <c r="F75" s="9">
        <f ca="1">IFERROR(IF(AND(ValuesEntered,Amortization[[#This Row],[還款日]]&lt;&gt;""),-PPMT(InterestRate/12,1,DurationOfLoan-ROWS($C$4:C75)+1,Amortization[[#This Row],[開始貸款金額]]),""),0)</f>
        <v>824.50483285001815</v>
      </c>
      <c r="G75" s="9">
        <f ca="1">IF(Amortization[[#This Row],[還款日]]="",0,PropertyTaxAmount)</f>
        <v>0</v>
      </c>
      <c r="H75" s="9">
        <f ca="1">IF(Amortization[[#This Row],[還款日]]="",0,Amortization[[#This Row],[利息]]+Amortization[[#This Row],[本金]]+Amortization[[#This Row],[其它月費]])</f>
        <v>2428.9975940410409</v>
      </c>
      <c r="I75" s="9">
        <f ca="1">IF(Amortization[[#This Row],[還款日]]="",0,Amortization[[#This Row],[開始貸款金額]]-Amortization[[#This Row],[本金]])</f>
        <v>427864.736317606</v>
      </c>
      <c r="J75" s="10">
        <f ca="1">IF(Amortization[[#This Row],[月結餘貸款]]&gt;0,LastRow-ROW(),0)</f>
        <v>288</v>
      </c>
    </row>
    <row r="76" spans="2:10" ht="15" customHeight="1" x14ac:dyDescent="0.3">
      <c r="B76" s="7">
        <f>ROWS($B$4:B76)</f>
        <v>73</v>
      </c>
      <c r="C76" s="8">
        <f ca="1">IF(ValuesEntered,IF(Amortization[[#This Row],['#]]&lt;=DurationOfLoan,IF(ROW()-ROW(Amortization[[#Headers],[還款日]])=1,LoanStart,IF(I75&gt;0,EDATE(C75,1),"")),""),"")</f>
        <v>45110</v>
      </c>
      <c r="D76" s="9">
        <f ca="1">IF(ROW()-ROW(Amortization[[#Headers],[開始貸款金額]])=1,LoanAmount,IF(Amortization[[#This Row],[還款日]]="",0,INDEX(Amortization[], ROW()-4,8)))</f>
        <v>427864.736317606</v>
      </c>
      <c r="E76" s="9">
        <f ca="1">IF(ValuesEntered,IF(ROW()-ROW(Amortization[[#Headers],[利息]])=1,-IPMT(InterestRate/12,1,DurationOfLoan-ROWS($C$4:C76)+1,Amortization[[#This Row],[開始貸款金額]]),IFERROR(-IPMT(InterestRate/12,1,Amortization[[#This Row],[剩下月數]],D77),0)),0)</f>
        <v>1601.3892734686231</v>
      </c>
      <c r="F76" s="9">
        <f ca="1">IFERROR(IF(AND(ValuesEntered,Amortization[[#This Row],[還款日]]&lt;&gt;""),-PPMT(InterestRate/12,1,DurationOfLoan-ROWS($C$4:C76)+1,Amortization[[#This Row],[開始貸款金額]]),""),0)</f>
        <v>827.59672597320571</v>
      </c>
      <c r="G76" s="9">
        <f ca="1">IF(Amortization[[#This Row],[還款日]]="",0,PropertyTaxAmount)</f>
        <v>0</v>
      </c>
      <c r="H76" s="9">
        <f ca="1">IF(Amortization[[#This Row],[還款日]]="",0,Amortization[[#This Row],[利息]]+Amortization[[#This Row],[本金]]+Amortization[[#This Row],[其它月費]])</f>
        <v>2428.9859994418289</v>
      </c>
      <c r="I76" s="9">
        <f ca="1">IF(Amortization[[#This Row],[還款日]]="",0,Amortization[[#This Row],[開始貸款金額]]-Amortization[[#This Row],[本金]])</f>
        <v>427037.13959163282</v>
      </c>
      <c r="J76" s="10">
        <f ca="1">IF(Amortization[[#This Row],[月結餘貸款]]&gt;0,LastRow-ROW(),0)</f>
        <v>287</v>
      </c>
    </row>
    <row r="77" spans="2:10" ht="15" customHeight="1" x14ac:dyDescent="0.3">
      <c r="B77" s="7">
        <f>ROWS($B$4:B77)</f>
        <v>74</v>
      </c>
      <c r="C77" s="8">
        <f ca="1">IF(ValuesEntered,IF(Amortization[[#This Row],['#]]&lt;=DurationOfLoan,IF(ROW()-ROW(Amortization[[#Headers],[還款日]])=1,LoanStart,IF(I76&gt;0,EDATE(C76,1),"")),""),"")</f>
        <v>45141</v>
      </c>
      <c r="D77" s="9">
        <f ca="1">IF(ROW()-ROW(Amortization[[#Headers],[開始貸款金額]])=1,LoanAmount,IF(Amortization[[#This Row],[還款日]]="",0,INDEX(Amortization[], ROW()-4,8)))</f>
        <v>427037.13959163282</v>
      </c>
      <c r="E77" s="9">
        <f ca="1">IF(ValuesEntered,IF(ROW()-ROW(Amortization[[#Headers],[利息]])=1,-IPMT(InterestRate/12,1,DurationOfLoan-ROWS($C$4:C77)+1,Amortization[[#This Row],[開始貸款金額]]),IFERROR(-IPMT(InterestRate/12,1,Amortization[[#This Row],[剩下月數]],D78),0)),0)</f>
        <v>1598.2741476672645</v>
      </c>
      <c r="F77" s="9">
        <f ca="1">IFERROR(IF(AND(ValuesEntered,Amortization[[#This Row],[還款日]]&lt;&gt;""),-PPMT(InterestRate/12,1,DurationOfLoan-ROWS($C$4:C77)+1,Amortization[[#This Row],[開始貸款金額]]),""),0)</f>
        <v>830.70021369560527</v>
      </c>
      <c r="G77" s="9">
        <f ca="1">IF(Amortization[[#This Row],[還款日]]="",0,PropertyTaxAmount)</f>
        <v>0</v>
      </c>
      <c r="H77" s="9">
        <f ca="1">IF(Amortization[[#This Row],[還款日]]="",0,Amortization[[#This Row],[利息]]+Amortization[[#This Row],[本金]]+Amortization[[#This Row],[其它月費]])</f>
        <v>2428.9743613628698</v>
      </c>
      <c r="I77" s="9">
        <f ca="1">IF(Amortization[[#This Row],[還款日]]="",0,Amortization[[#This Row],[開始貸款金額]]-Amortization[[#This Row],[本金]])</f>
        <v>426206.43937793723</v>
      </c>
      <c r="J77" s="10">
        <f ca="1">IF(Amortization[[#This Row],[月結餘貸款]]&gt;0,LastRow-ROW(),0)</f>
        <v>286</v>
      </c>
    </row>
    <row r="78" spans="2:10" ht="15" customHeight="1" x14ac:dyDescent="0.3">
      <c r="B78" s="7">
        <f>ROWS($B$4:B78)</f>
        <v>75</v>
      </c>
      <c r="C78" s="8">
        <f ca="1">IF(ValuesEntered,IF(Amortization[[#This Row],['#]]&lt;=DurationOfLoan,IF(ROW()-ROW(Amortization[[#Headers],[還款日]])=1,LoanStart,IF(I77&gt;0,EDATE(C77,1),"")),""),"")</f>
        <v>45172</v>
      </c>
      <c r="D78" s="9">
        <f ca="1">IF(ROW()-ROW(Amortization[[#Headers],[開始貸款金額]])=1,LoanAmount,IF(Amortization[[#This Row],[還款日]]="",0,INDEX(Amortization[], ROW()-4,8)))</f>
        <v>426206.43937793723</v>
      </c>
      <c r="E78" s="9">
        <f ca="1">IF(ValuesEntered,IF(ROW()-ROW(Amortization[[#Headers],[利息]])=1,-IPMT(InterestRate/12,1,DurationOfLoan-ROWS($C$4:C78)+1,Amortization[[#This Row],[開始貸款金額]]),IFERROR(-IPMT(InterestRate/12,1,Amortization[[#This Row],[剩下月數]],D79),0)),0)</f>
        <v>1595.147340144151</v>
      </c>
      <c r="F78" s="9">
        <f ca="1">IFERROR(IF(AND(ValuesEntered,Amortization[[#This Row],[還款日]]&lt;&gt;""),-PPMT(InterestRate/12,1,DurationOfLoan-ROWS($C$4:C78)+1,Amortization[[#This Row],[開始貸款金額]]),""),0)</f>
        <v>833.8153394969637</v>
      </c>
      <c r="G78" s="9">
        <f ca="1">IF(Amortization[[#This Row],[還款日]]="",0,PropertyTaxAmount)</f>
        <v>0</v>
      </c>
      <c r="H78" s="9">
        <f ca="1">IF(Amortization[[#This Row],[還款日]]="",0,Amortization[[#This Row],[利息]]+Amortization[[#This Row],[本金]]+Amortization[[#This Row],[其它月費]])</f>
        <v>2428.9626796411148</v>
      </c>
      <c r="I78" s="9">
        <f ca="1">IF(Amortization[[#This Row],[還款日]]="",0,Amortization[[#This Row],[開始貸款金額]]-Amortization[[#This Row],[本金]])</f>
        <v>425372.62403844029</v>
      </c>
      <c r="J78" s="10">
        <f ca="1">IF(Amortization[[#This Row],[月結餘貸款]]&gt;0,LastRow-ROW(),0)</f>
        <v>285</v>
      </c>
    </row>
    <row r="79" spans="2:10" ht="15" customHeight="1" x14ac:dyDescent="0.3">
      <c r="B79" s="7">
        <f>ROWS($B$4:B79)</f>
        <v>76</v>
      </c>
      <c r="C79" s="8">
        <f ca="1">IF(ValuesEntered,IF(Amortization[[#This Row],['#]]&lt;=DurationOfLoan,IF(ROW()-ROW(Amortization[[#Headers],[還款日]])=1,LoanStart,IF(I78&gt;0,EDATE(C78,1),"")),""),"")</f>
        <v>45202</v>
      </c>
      <c r="D79" s="9">
        <f ca="1">IF(ROW()-ROW(Amortization[[#Headers],[開始貸款金額]])=1,LoanAmount,IF(Amortization[[#This Row],[還款日]]="",0,INDEX(Amortization[], ROW()-4,8)))</f>
        <v>425372.62403844029</v>
      </c>
      <c r="E79" s="9">
        <f ca="1">IF(ValuesEntered,IF(ROW()-ROW(Amortization[[#Headers],[利息]])=1,-IPMT(InterestRate/12,1,DurationOfLoan-ROWS($C$4:C79)+1,Amortization[[#This Row],[開始貸款金額]]),IFERROR(-IPMT(InterestRate/12,1,Amortization[[#This Row],[剩下月數]],D80),0)),0)</f>
        <v>1592.0088070928257</v>
      </c>
      <c r="F79" s="9">
        <f ca="1">IFERROR(IF(AND(ValuesEntered,Amortization[[#This Row],[還款日]]&lt;&gt;""),-PPMT(InterestRate/12,1,DurationOfLoan-ROWS($C$4:C79)+1,Amortization[[#This Row],[開始貸款金額]]),""),0)</f>
        <v>836.9421470200773</v>
      </c>
      <c r="G79" s="9">
        <f ca="1">IF(Amortization[[#This Row],[還款日]]="",0,PropertyTaxAmount)</f>
        <v>0</v>
      </c>
      <c r="H79" s="9">
        <f ca="1">IF(Amortization[[#This Row],[還款日]]="",0,Amortization[[#This Row],[利息]]+Amortization[[#This Row],[本金]]+Amortization[[#This Row],[其它月費]])</f>
        <v>2428.9509541129028</v>
      </c>
      <c r="I79" s="9">
        <f ca="1">IF(Amortization[[#This Row],[還款日]]="",0,Amortization[[#This Row],[開始貸款金額]]-Amortization[[#This Row],[本金]])</f>
        <v>424535.68189142022</v>
      </c>
      <c r="J79" s="10">
        <f ca="1">IF(Amortization[[#This Row],[月結餘貸款]]&gt;0,LastRow-ROW(),0)</f>
        <v>284</v>
      </c>
    </row>
    <row r="80" spans="2:10" ht="15" customHeight="1" x14ac:dyDescent="0.3">
      <c r="B80" s="7">
        <f>ROWS($B$4:B80)</f>
        <v>77</v>
      </c>
      <c r="C80" s="8">
        <f ca="1">IF(ValuesEntered,IF(Amortization[[#This Row],['#]]&lt;=DurationOfLoan,IF(ROW()-ROW(Amortization[[#Headers],[還款日]])=1,LoanStart,IF(I79&gt;0,EDATE(C79,1),"")),""),"")</f>
        <v>45233</v>
      </c>
      <c r="D80" s="9">
        <f ca="1">IF(ROW()-ROW(Amortization[[#Headers],[開始貸款金額]])=1,LoanAmount,IF(Amortization[[#This Row],[還款日]]="",0,INDEX(Amortization[], ROW()-4,8)))</f>
        <v>424535.68189142022</v>
      </c>
      <c r="E80" s="9">
        <f ca="1">IF(ValuesEntered,IF(ROW()-ROW(Amortization[[#Headers],[利息]])=1,-IPMT(InterestRate/12,1,DurationOfLoan-ROWS($C$4:C80)+1,Amortization[[#This Row],[開始貸款金額]]),IFERROR(-IPMT(InterestRate/12,1,Amortization[[#This Row],[剩下月數]],D81),0)),0)</f>
        <v>1588.8585045425584</v>
      </c>
      <c r="F80" s="9">
        <f ca="1">IFERROR(IF(AND(ValuesEntered,Amortization[[#This Row],[還款日]]&lt;&gt;""),-PPMT(InterestRate/12,1,DurationOfLoan-ROWS($C$4:C80)+1,Amortization[[#This Row],[開始貸款金額]]),""),0)</f>
        <v>840.08068007140287</v>
      </c>
      <c r="G80" s="9">
        <f ca="1">IF(Amortization[[#This Row],[還款日]]="",0,PropertyTaxAmount)</f>
        <v>0</v>
      </c>
      <c r="H80" s="9">
        <f ca="1">IF(Amortization[[#This Row],[還款日]]="",0,Amortization[[#This Row],[利息]]+Amortization[[#This Row],[本金]]+Amortization[[#This Row],[其它月費]])</f>
        <v>2428.9391846139615</v>
      </c>
      <c r="I80" s="9">
        <f ca="1">IF(Amortization[[#This Row],[還款日]]="",0,Amortization[[#This Row],[開始貸款金額]]-Amortization[[#This Row],[本金]])</f>
        <v>423695.60121134884</v>
      </c>
      <c r="J80" s="10">
        <f ca="1">IF(Amortization[[#This Row],[月結餘貸款]]&gt;0,LastRow-ROW(),0)</f>
        <v>283</v>
      </c>
    </row>
    <row r="81" spans="2:10" ht="15" customHeight="1" x14ac:dyDescent="0.3">
      <c r="B81" s="7">
        <f>ROWS($B$4:B81)</f>
        <v>78</v>
      </c>
      <c r="C81" s="8">
        <f ca="1">IF(ValuesEntered,IF(Amortization[[#This Row],['#]]&lt;=DurationOfLoan,IF(ROW()-ROW(Amortization[[#Headers],[還款日]])=1,LoanStart,IF(I80&gt;0,EDATE(C80,1),"")),""),"")</f>
        <v>45263</v>
      </c>
      <c r="D81" s="9">
        <f ca="1">IF(ROW()-ROW(Amortization[[#Headers],[開始貸款金額]])=1,LoanAmount,IF(Amortization[[#This Row],[還款日]]="",0,INDEX(Amortization[], ROW()-4,8)))</f>
        <v>423695.60121134884</v>
      </c>
      <c r="E81" s="9">
        <f ca="1">IF(ValuesEntered,IF(ROW()-ROW(Amortization[[#Headers],[利息]])=1,-IPMT(InterestRate/12,1,DurationOfLoan-ROWS($C$4:C81)+1,Amortization[[#This Row],[開始貸款金額]]),IFERROR(-IPMT(InterestRate/12,1,Amortization[[#This Row],[剩下月數]],D82),0)),0)</f>
        <v>1585.6963883577271</v>
      </c>
      <c r="F81" s="9">
        <f ca="1">IFERROR(IF(AND(ValuesEntered,Amortization[[#This Row],[還款日]]&lt;&gt;""),-PPMT(InterestRate/12,1,DurationOfLoan-ROWS($C$4:C81)+1,Amortization[[#This Row],[開始貸款金額]]),""),0)</f>
        <v>843.23098262167048</v>
      </c>
      <c r="G81" s="9">
        <f ca="1">IF(Amortization[[#This Row],[還款日]]="",0,PropertyTaxAmount)</f>
        <v>0</v>
      </c>
      <c r="H81" s="9">
        <f ca="1">IF(Amortization[[#This Row],[還款日]]="",0,Amortization[[#This Row],[利息]]+Amortization[[#This Row],[本金]]+Amortization[[#This Row],[其它月費]])</f>
        <v>2428.9273709793974</v>
      </c>
      <c r="I81" s="9">
        <f ca="1">IF(Amortization[[#This Row],[還款日]]="",0,Amortization[[#This Row],[開始貸款金額]]-Amortization[[#This Row],[本金]])</f>
        <v>422852.37022872717</v>
      </c>
      <c r="J81" s="10">
        <f ca="1">IF(Amortization[[#This Row],[月結餘貸款]]&gt;0,LastRow-ROW(),0)</f>
        <v>282</v>
      </c>
    </row>
    <row r="82" spans="2:10" ht="15" customHeight="1" x14ac:dyDescent="0.3">
      <c r="B82" s="7">
        <f>ROWS($B$4:B82)</f>
        <v>79</v>
      </c>
      <c r="C82" s="8">
        <f ca="1">IF(ValuesEntered,IF(Amortization[[#This Row],['#]]&lt;=DurationOfLoan,IF(ROW()-ROW(Amortization[[#Headers],[還款日]])=1,LoanStart,IF(I81&gt;0,EDATE(C81,1),"")),""),"")</f>
        <v>45294</v>
      </c>
      <c r="D82" s="9">
        <f ca="1">IF(ROW()-ROW(Amortization[[#Headers],[開始貸款金額]])=1,LoanAmount,IF(Amortization[[#This Row],[還款日]]="",0,INDEX(Amortization[], ROW()-4,8)))</f>
        <v>422852.37022872717</v>
      </c>
      <c r="E82" s="9">
        <f ca="1">IF(ValuesEntered,IF(ROW()-ROW(Amortization[[#Headers],[利息]])=1,-IPMT(InterestRate/12,1,DurationOfLoan-ROWS($C$4:C82)+1,Amortization[[#This Row],[開始貸款金額]]),IFERROR(-IPMT(InterestRate/12,1,Amortization[[#This Row],[剩下月數]],D83),0)),0)</f>
        <v>1582.5224142372024</v>
      </c>
      <c r="F82" s="9">
        <f ca="1">IFERROR(IF(AND(ValuesEntered,Amortization[[#This Row],[還款日]]&lt;&gt;""),-PPMT(InterestRate/12,1,DurationOfLoan-ROWS($C$4:C82)+1,Amortization[[#This Row],[開始貸款金額]]),""),0)</f>
        <v>846.39309880650205</v>
      </c>
      <c r="G82" s="9">
        <f ca="1">IF(Amortization[[#This Row],[還款日]]="",0,PropertyTaxAmount)</f>
        <v>0</v>
      </c>
      <c r="H82" s="9">
        <f ca="1">IF(Amortization[[#This Row],[還款日]]="",0,Amortization[[#This Row],[利息]]+Amortization[[#This Row],[本金]]+Amortization[[#This Row],[其它月費]])</f>
        <v>2428.9155130437043</v>
      </c>
      <c r="I82" s="9">
        <f ca="1">IF(Amortization[[#This Row],[還款日]]="",0,Amortization[[#This Row],[開始貸款金額]]-Amortization[[#This Row],[本金]])</f>
        <v>422005.97712992068</v>
      </c>
      <c r="J82" s="10">
        <f ca="1">IF(Amortization[[#This Row],[月結餘貸款]]&gt;0,LastRow-ROW(),0)</f>
        <v>281</v>
      </c>
    </row>
    <row r="83" spans="2:10" ht="15" customHeight="1" x14ac:dyDescent="0.3">
      <c r="B83" s="7">
        <f>ROWS($B$4:B83)</f>
        <v>80</v>
      </c>
      <c r="C83" s="8">
        <f ca="1">IF(ValuesEntered,IF(Amortization[[#This Row],['#]]&lt;=DurationOfLoan,IF(ROW()-ROW(Amortization[[#Headers],[還款日]])=1,LoanStart,IF(I82&gt;0,EDATE(C82,1),"")),""),"")</f>
        <v>45325</v>
      </c>
      <c r="D83" s="9">
        <f ca="1">IF(ROW()-ROW(Amortization[[#Headers],[開始貸款金額]])=1,LoanAmount,IF(Amortization[[#This Row],[還款日]]="",0,INDEX(Amortization[], ROW()-4,8)))</f>
        <v>422005.97712992068</v>
      </c>
      <c r="E83" s="9">
        <f ca="1">IF(ValuesEntered,IF(ROW()-ROW(Amortization[[#Headers],[利息]])=1,-IPMT(InterestRate/12,1,DurationOfLoan-ROWS($C$4:C83)+1,Amortization[[#This Row],[開始貸款金額]]),IFERROR(-IPMT(InterestRate/12,1,Amortization[[#This Row],[剩下月數]],D84),0)),0)</f>
        <v>1579.3365377137263</v>
      </c>
      <c r="F83" s="9">
        <f ca="1">IFERROR(IF(AND(ValuesEntered,Amortization[[#This Row],[還款日]]&lt;&gt;""),-PPMT(InterestRate/12,1,DurationOfLoan-ROWS($C$4:C83)+1,Amortization[[#This Row],[開始貸款金額]]),""),0)</f>
        <v>849.56707292702617</v>
      </c>
      <c r="G83" s="9">
        <f ca="1">IF(Amortization[[#This Row],[還款日]]="",0,PropertyTaxAmount)</f>
        <v>0</v>
      </c>
      <c r="H83" s="9">
        <f ca="1">IF(Amortization[[#This Row],[還款日]]="",0,Amortization[[#This Row],[利息]]+Amortization[[#This Row],[本金]]+Amortization[[#This Row],[其它月費]])</f>
        <v>2428.9036106407525</v>
      </c>
      <c r="I83" s="9">
        <f ca="1">IF(Amortization[[#This Row],[還款日]]="",0,Amortization[[#This Row],[開始貸款金額]]-Amortization[[#This Row],[本金]])</f>
        <v>421156.41005699366</v>
      </c>
      <c r="J83" s="10">
        <f ca="1">IF(Amortization[[#This Row],[月結餘貸款]]&gt;0,LastRow-ROW(),0)</f>
        <v>280</v>
      </c>
    </row>
    <row r="84" spans="2:10" ht="15" customHeight="1" x14ac:dyDescent="0.3">
      <c r="B84" s="7">
        <f>ROWS($B$4:B84)</f>
        <v>81</v>
      </c>
      <c r="C84" s="8">
        <f ca="1">IF(ValuesEntered,IF(Amortization[[#This Row],['#]]&lt;=DurationOfLoan,IF(ROW()-ROW(Amortization[[#Headers],[還款日]])=1,LoanStart,IF(I83&gt;0,EDATE(C83,1),"")),""),"")</f>
        <v>45354</v>
      </c>
      <c r="D84" s="9">
        <f ca="1">IF(ROW()-ROW(Amortization[[#Headers],[開始貸款金額]])=1,LoanAmount,IF(Amortization[[#This Row],[還款日]]="",0,INDEX(Amortization[], ROW()-4,8)))</f>
        <v>421156.41005699366</v>
      </c>
      <c r="E84" s="9">
        <f ca="1">IF(ValuesEntered,IF(ROW()-ROW(Amortization[[#Headers],[利息]])=1,-IPMT(InterestRate/12,1,DurationOfLoan-ROWS($C$4:C84)+1,Amortization[[#This Row],[開始貸款金額]]),IFERROR(-IPMT(InterestRate/12,1,Amortization[[#This Row],[剩下月數]],D85),0)),0)</f>
        <v>1576.1387141532866</v>
      </c>
      <c r="F84" s="9">
        <f ca="1">IFERROR(IF(AND(ValuesEntered,Amortization[[#This Row],[還款日]]&lt;&gt;""),-PPMT(InterestRate/12,1,DurationOfLoan-ROWS($C$4:C84)+1,Amortization[[#This Row],[開始貸款金額]]),""),0)</f>
        <v>852.75294945050246</v>
      </c>
      <c r="G84" s="9">
        <f ca="1">IF(Amortization[[#This Row],[還款日]]="",0,PropertyTaxAmount)</f>
        <v>0</v>
      </c>
      <c r="H84" s="9">
        <f ca="1">IF(Amortization[[#This Row],[還款日]]="",0,Amortization[[#This Row],[利息]]+Amortization[[#This Row],[本金]]+Amortization[[#This Row],[其它月費]])</f>
        <v>2428.8916636037893</v>
      </c>
      <c r="I84" s="9">
        <f ca="1">IF(Amortization[[#This Row],[還款日]]="",0,Amortization[[#This Row],[開始貸款金額]]-Amortization[[#This Row],[本金]])</f>
        <v>420303.65710754314</v>
      </c>
      <c r="J84" s="10">
        <f ca="1">IF(Amortization[[#This Row],[月結餘貸款]]&gt;0,LastRow-ROW(),0)</f>
        <v>279</v>
      </c>
    </row>
    <row r="85" spans="2:10" ht="15" customHeight="1" x14ac:dyDescent="0.3">
      <c r="B85" s="7">
        <f>ROWS($B$4:B85)</f>
        <v>82</v>
      </c>
      <c r="C85" s="8">
        <f ca="1">IF(ValuesEntered,IF(Amortization[[#This Row],['#]]&lt;=DurationOfLoan,IF(ROW()-ROW(Amortization[[#Headers],[還款日]])=1,LoanStart,IF(I84&gt;0,EDATE(C84,1),"")),""),"")</f>
        <v>45385</v>
      </c>
      <c r="D85" s="9">
        <f ca="1">IF(ROW()-ROW(Amortization[[#Headers],[開始貸款金額]])=1,LoanAmount,IF(Amortization[[#This Row],[還款日]]="",0,INDEX(Amortization[], ROW()-4,8)))</f>
        <v>420303.65710754314</v>
      </c>
      <c r="E85" s="9">
        <f ca="1">IF(ValuesEntered,IF(ROW()-ROW(Amortization[[#Headers],[利息]])=1,-IPMT(InterestRate/12,1,DurationOfLoan-ROWS($C$4:C85)+1,Amortization[[#This Row],[開始貸款金額]]),IFERROR(-IPMT(InterestRate/12,1,Amortization[[#This Row],[剩下月數]],D86),0)),0)</f>
        <v>1572.9288987544955</v>
      </c>
      <c r="F85" s="9">
        <f ca="1">IFERROR(IF(AND(ValuesEntered,Amortization[[#This Row],[還款日]]&lt;&gt;""),-PPMT(InterestRate/12,1,DurationOfLoan-ROWS($C$4:C85)+1,Amortization[[#This Row],[開始貸款金額]]),""),0)</f>
        <v>855.95077301094193</v>
      </c>
      <c r="G85" s="9">
        <f ca="1">IF(Amortization[[#This Row],[還款日]]="",0,PropertyTaxAmount)</f>
        <v>0</v>
      </c>
      <c r="H85" s="9">
        <f ca="1">IF(Amortization[[#This Row],[還款日]]="",0,Amortization[[#This Row],[利息]]+Amortization[[#This Row],[本金]]+Amortization[[#This Row],[其它月費]])</f>
        <v>2428.8796717654377</v>
      </c>
      <c r="I85" s="9">
        <f ca="1">IF(Amortization[[#This Row],[還款日]]="",0,Amortization[[#This Row],[開始貸款金額]]-Amortization[[#This Row],[本金]])</f>
        <v>419447.70633453218</v>
      </c>
      <c r="J85" s="10">
        <f ca="1">IF(Amortization[[#This Row],[月結餘貸款]]&gt;0,LastRow-ROW(),0)</f>
        <v>278</v>
      </c>
    </row>
    <row r="86" spans="2:10" ht="15" customHeight="1" x14ac:dyDescent="0.3">
      <c r="B86" s="7">
        <f>ROWS($B$4:B86)</f>
        <v>83</v>
      </c>
      <c r="C86" s="8">
        <f ca="1">IF(ValuesEntered,IF(Amortization[[#This Row],['#]]&lt;=DurationOfLoan,IF(ROW()-ROW(Amortization[[#Headers],[還款日]])=1,LoanStart,IF(I85&gt;0,EDATE(C85,1),"")),""),"")</f>
        <v>45415</v>
      </c>
      <c r="D86" s="9">
        <f ca="1">IF(ROW()-ROW(Amortization[[#Headers],[開始貸款金額]])=1,LoanAmount,IF(Amortization[[#This Row],[還款日]]="",0,INDEX(Amortization[], ROW()-4,8)))</f>
        <v>419447.70633453218</v>
      </c>
      <c r="E86" s="9">
        <f ca="1">IF(ValuesEntered,IF(ROW()-ROW(Amortization[[#Headers],[利息]])=1,-IPMT(InterestRate/12,1,DurationOfLoan-ROWS($C$4:C86)+1,Amortization[[#This Row],[開始貸款金額]]),IFERROR(-IPMT(InterestRate/12,1,Amortization[[#This Row],[剩下月數]],D87),0)),0)</f>
        <v>1569.707046547959</v>
      </c>
      <c r="F86" s="9">
        <f ca="1">IFERROR(IF(AND(ValuesEntered,Amortization[[#This Row],[還款日]]&lt;&gt;""),-PPMT(InterestRate/12,1,DurationOfLoan-ROWS($C$4:C86)+1,Amortization[[#This Row],[開始貸款金額]]),""),0)</f>
        <v>859.1605884097329</v>
      </c>
      <c r="G86" s="9">
        <f ca="1">IF(Amortization[[#This Row],[還款日]]="",0,PropertyTaxAmount)</f>
        <v>0</v>
      </c>
      <c r="H86" s="9">
        <f ca="1">IF(Amortization[[#This Row],[還款日]]="",0,Amortization[[#This Row],[利息]]+Amortization[[#This Row],[本金]]+Amortization[[#This Row],[其它月費]])</f>
        <v>2428.8676349576917</v>
      </c>
      <c r="I86" s="9">
        <f ca="1">IF(Amortization[[#This Row],[還款日]]="",0,Amortization[[#This Row],[開始貸款金額]]-Amortization[[#This Row],[本金]])</f>
        <v>418588.54574612243</v>
      </c>
      <c r="J86" s="10">
        <f ca="1">IF(Amortization[[#This Row],[月結餘貸款]]&gt;0,LastRow-ROW(),0)</f>
        <v>277</v>
      </c>
    </row>
    <row r="87" spans="2:10" ht="15" customHeight="1" x14ac:dyDescent="0.3">
      <c r="B87" s="7">
        <f>ROWS($B$4:B87)</f>
        <v>84</v>
      </c>
      <c r="C87" s="8">
        <f ca="1">IF(ValuesEntered,IF(Amortization[[#This Row],['#]]&lt;=DurationOfLoan,IF(ROW()-ROW(Amortization[[#Headers],[還款日]])=1,LoanStart,IF(I86&gt;0,EDATE(C86,1),"")),""),"")</f>
        <v>45446</v>
      </c>
      <c r="D87" s="9">
        <f ca="1">IF(ROW()-ROW(Amortization[[#Headers],[開始貸款金額]])=1,LoanAmount,IF(Amortization[[#This Row],[還款日]]="",0,INDEX(Amortization[], ROW()-4,8)))</f>
        <v>418588.54574612243</v>
      </c>
      <c r="E87" s="9">
        <f ca="1">IF(ValuesEntered,IF(ROW()-ROW(Amortization[[#Headers],[利息]])=1,-IPMT(InterestRate/12,1,DurationOfLoan-ROWS($C$4:C87)+1,Amortization[[#This Row],[開始貸款金額]]),IFERROR(-IPMT(InterestRate/12,1,Amortization[[#This Row],[剩下月數]],D88),0)),0)</f>
        <v>1566.4731123956483</v>
      </c>
      <c r="F87" s="9">
        <f ca="1">IFERROR(IF(AND(ValuesEntered,Amortization[[#This Row],[還款日]]&lt;&gt;""),-PPMT(InterestRate/12,1,DurationOfLoan-ROWS($C$4:C87)+1,Amortization[[#This Row],[開始貸款金額]]),""),0)</f>
        <v>862.38244061626961</v>
      </c>
      <c r="G87" s="9">
        <f ca="1">IF(Amortization[[#This Row],[還款日]]="",0,PropertyTaxAmount)</f>
        <v>0</v>
      </c>
      <c r="H87" s="9">
        <f ca="1">IF(Amortization[[#This Row],[還款日]]="",0,Amortization[[#This Row],[利息]]+Amortization[[#This Row],[本金]]+Amortization[[#This Row],[其它月費]])</f>
        <v>2428.8555530119179</v>
      </c>
      <c r="I87" s="9">
        <f ca="1">IF(Amortization[[#This Row],[還款日]]="",0,Amortization[[#This Row],[開始貸款金額]]-Amortization[[#This Row],[本金]])</f>
        <v>417726.16330550617</v>
      </c>
      <c r="J87" s="10">
        <f ca="1">IF(Amortization[[#This Row],[月結餘貸款]]&gt;0,LastRow-ROW(),0)</f>
        <v>276</v>
      </c>
    </row>
    <row r="88" spans="2:10" ht="15" customHeight="1" x14ac:dyDescent="0.3">
      <c r="B88" s="7">
        <f>ROWS($B$4:B88)</f>
        <v>85</v>
      </c>
      <c r="C88" s="8">
        <f ca="1">IF(ValuesEntered,IF(Amortization[[#This Row],['#]]&lt;=DurationOfLoan,IF(ROW()-ROW(Amortization[[#Headers],[還款日]])=1,LoanStart,IF(I87&gt;0,EDATE(C87,1),"")),""),"")</f>
        <v>45476</v>
      </c>
      <c r="D88" s="9">
        <f ca="1">IF(ROW()-ROW(Amortization[[#Headers],[開始貸款金額]])=1,LoanAmount,IF(Amortization[[#This Row],[還款日]]="",0,INDEX(Amortization[], ROW()-4,8)))</f>
        <v>417726.16330550617</v>
      </c>
      <c r="E88" s="9">
        <f ca="1">IF(ValuesEntered,IF(ROW()-ROW(Amortization[[#Headers],[利息]])=1,-IPMT(InterestRate/12,1,DurationOfLoan-ROWS($C$4:C88)+1,Amortization[[#This Row],[開始貸款金額]]),IFERROR(-IPMT(InterestRate/12,1,Amortization[[#This Row],[剩下月數]],D89),0)),0)</f>
        <v>1563.2270509902658</v>
      </c>
      <c r="F88" s="9">
        <f ca="1">IFERROR(IF(AND(ValuesEntered,Amortization[[#This Row],[還款日]]&lt;&gt;""),-PPMT(InterestRate/12,1,DurationOfLoan-ROWS($C$4:C88)+1,Amortization[[#This Row],[開始貸款金額]]),""),0)</f>
        <v>865.6163747685805</v>
      </c>
      <c r="G88" s="9">
        <f ca="1">IF(Amortization[[#This Row],[還款日]]="",0,PropertyTaxAmount)</f>
        <v>0</v>
      </c>
      <c r="H88" s="9">
        <f ca="1">IF(Amortization[[#This Row],[還款日]]="",0,Amortization[[#This Row],[利息]]+Amortization[[#This Row],[本金]]+Amortization[[#This Row],[其它月費]])</f>
        <v>2428.843425758846</v>
      </c>
      <c r="I88" s="9">
        <f ca="1">IF(Amortization[[#This Row],[還款日]]="",0,Amortization[[#This Row],[開始貸款金額]]-Amortization[[#This Row],[本金]])</f>
        <v>416860.54693073756</v>
      </c>
      <c r="J88" s="10">
        <f ca="1">IF(Amortization[[#This Row],[月結餘貸款]]&gt;0,LastRow-ROW(),0)</f>
        <v>275</v>
      </c>
    </row>
    <row r="89" spans="2:10" ht="15" customHeight="1" x14ac:dyDescent="0.3">
      <c r="B89" s="7">
        <f>ROWS($B$4:B89)</f>
        <v>86</v>
      </c>
      <c r="C89" s="8">
        <f ca="1">IF(ValuesEntered,IF(Amortization[[#This Row],['#]]&lt;=DurationOfLoan,IF(ROW()-ROW(Amortization[[#Headers],[還款日]])=1,LoanStart,IF(I88&gt;0,EDATE(C88,1),"")),""),"")</f>
        <v>45507</v>
      </c>
      <c r="D89" s="9">
        <f ca="1">IF(ROW()-ROW(Amortization[[#Headers],[開始貸款金額]])=1,LoanAmount,IF(Amortization[[#This Row],[還款日]]="",0,INDEX(Amortization[], ROW()-4,8)))</f>
        <v>416860.54693073756</v>
      </c>
      <c r="E89" s="9">
        <f ca="1">IF(ValuesEntered,IF(ROW()-ROW(Amortization[[#Headers],[利息]])=1,-IPMT(InterestRate/12,1,DurationOfLoan-ROWS($C$4:C89)+1,Amortization[[#This Row],[開始貸款金額]]),IFERROR(-IPMT(InterestRate/12,1,Amortization[[#This Row],[剩下月數]],D90),0)),0)</f>
        <v>1559.9688168546136</v>
      </c>
      <c r="F89" s="9">
        <f ca="1">IFERROR(IF(AND(ValuesEntered,Amortization[[#This Row],[還款日]]&lt;&gt;""),-PPMT(InterestRate/12,1,DurationOfLoan-ROWS($C$4:C89)+1,Amortization[[#This Row],[開始貸款金額]]),""),0)</f>
        <v>868.86243617396246</v>
      </c>
      <c r="G89" s="9">
        <f ca="1">IF(Amortization[[#This Row],[還款日]]="",0,PropertyTaxAmount)</f>
        <v>0</v>
      </c>
      <c r="H89" s="9">
        <f ca="1">IF(Amortization[[#This Row],[還款日]]="",0,Amortization[[#This Row],[利息]]+Amortization[[#This Row],[本金]]+Amortization[[#This Row],[其它月費]])</f>
        <v>2428.8312530285762</v>
      </c>
      <c r="I89" s="9">
        <f ca="1">IF(Amortization[[#This Row],[還款日]]="",0,Amortization[[#This Row],[開始貸款金額]]-Amortization[[#This Row],[本金]])</f>
        <v>415991.68449456361</v>
      </c>
      <c r="J89" s="10">
        <f ca="1">IF(Amortization[[#This Row],[月結餘貸款]]&gt;0,LastRow-ROW(),0)</f>
        <v>274</v>
      </c>
    </row>
    <row r="90" spans="2:10" ht="15" customHeight="1" x14ac:dyDescent="0.3">
      <c r="B90" s="7">
        <f>ROWS($B$4:B90)</f>
        <v>87</v>
      </c>
      <c r="C90" s="8">
        <f ca="1">IF(ValuesEntered,IF(Amortization[[#This Row],['#]]&lt;=DurationOfLoan,IF(ROW()-ROW(Amortization[[#Headers],[還款日]])=1,LoanStart,IF(I89&gt;0,EDATE(C89,1),"")),""),"")</f>
        <v>45538</v>
      </c>
      <c r="D90" s="9">
        <f ca="1">IF(ROW()-ROW(Amortization[[#Headers],[開始貸款金額]])=1,LoanAmount,IF(Amortization[[#This Row],[還款日]]="",0,INDEX(Amortization[], ROW()-4,8)))</f>
        <v>415991.68449456361</v>
      </c>
      <c r="E90" s="9">
        <f ca="1">IF(ValuesEntered,IF(ROW()-ROW(Amortization[[#Headers],[利息]])=1,-IPMT(InterestRate/12,1,DurationOfLoan-ROWS($C$4:C90)+1,Amortization[[#This Row],[開始貸款金額]]),IFERROR(-IPMT(InterestRate/12,1,Amortization[[#This Row],[剩下月數]],D91),0)),0)</f>
        <v>1556.6983643409524</v>
      </c>
      <c r="F90" s="9">
        <f ca="1">IFERROR(IF(AND(ValuesEntered,Amortization[[#This Row],[還款日]]&lt;&gt;""),-PPMT(InterestRate/12,1,DurationOfLoan-ROWS($C$4:C90)+1,Amortization[[#This Row],[開始貸款金額]]),""),0)</f>
        <v>872.12067030961509</v>
      </c>
      <c r="G90" s="9">
        <f ca="1">IF(Amortization[[#This Row],[還款日]]="",0,PropertyTaxAmount)</f>
        <v>0</v>
      </c>
      <c r="H90" s="9">
        <f ca="1">IF(Amortization[[#This Row],[還款日]]="",0,Amortization[[#This Row],[利息]]+Amortization[[#This Row],[本金]]+Amortization[[#This Row],[其它月費]])</f>
        <v>2428.8190346505676</v>
      </c>
      <c r="I90" s="9">
        <f ca="1">IF(Amortization[[#This Row],[還款日]]="",0,Amortization[[#This Row],[開始貸款金額]]-Amortization[[#This Row],[本金]])</f>
        <v>415119.56382425397</v>
      </c>
      <c r="J90" s="10">
        <f ca="1">IF(Amortization[[#This Row],[月結餘貸款]]&gt;0,LastRow-ROW(),0)</f>
        <v>273</v>
      </c>
    </row>
    <row r="91" spans="2:10" ht="15" customHeight="1" x14ac:dyDescent="0.3">
      <c r="B91" s="7">
        <f>ROWS($B$4:B91)</f>
        <v>88</v>
      </c>
      <c r="C91" s="8">
        <f ca="1">IF(ValuesEntered,IF(Amortization[[#This Row],['#]]&lt;=DurationOfLoan,IF(ROW()-ROW(Amortization[[#Headers],[還款日]])=1,LoanStart,IF(I90&gt;0,EDATE(C90,1),"")),""),"")</f>
        <v>45568</v>
      </c>
      <c r="D91" s="9">
        <f ca="1">IF(ROW()-ROW(Amortization[[#Headers],[開始貸款金額]])=1,LoanAmount,IF(Amortization[[#This Row],[還款日]]="",0,INDEX(Amortization[], ROW()-4,8)))</f>
        <v>415119.56382425397</v>
      </c>
      <c r="E91" s="9">
        <f ca="1">IF(ValuesEntered,IF(ROW()-ROW(Amortization[[#Headers],[利息]])=1,-IPMT(InterestRate/12,1,DurationOfLoan-ROWS($C$4:C91)+1,Amortization[[#This Row],[開始貸款金額]]),IFERROR(-IPMT(InterestRate/12,1,Amortization[[#This Row],[剩下月數]],D92),0)),0)</f>
        <v>1553.4156476303649</v>
      </c>
      <c r="F91" s="9">
        <f ca="1">IFERROR(IF(AND(ValuesEntered,Amortization[[#This Row],[還款日]]&lt;&gt;""),-PPMT(InterestRate/12,1,DurationOfLoan-ROWS($C$4:C91)+1,Amortization[[#This Row],[開始貸款金額]]),""),0)</f>
        <v>875.39112282327596</v>
      </c>
      <c r="G91" s="9">
        <f ca="1">IF(Amortization[[#This Row],[還款日]]="",0,PropertyTaxAmount)</f>
        <v>0</v>
      </c>
      <c r="H91" s="9">
        <f ca="1">IF(Amortization[[#This Row],[還款日]]="",0,Amortization[[#This Row],[利息]]+Amortization[[#This Row],[本金]]+Amortization[[#This Row],[其它月費]])</f>
        <v>2428.8067704536406</v>
      </c>
      <c r="I91" s="9">
        <f ca="1">IF(Amortization[[#This Row],[還款日]]="",0,Amortization[[#This Row],[開始貸款金額]]-Amortization[[#This Row],[本金]])</f>
        <v>414244.17270143068</v>
      </c>
      <c r="J91" s="10">
        <f ca="1">IF(Amortization[[#This Row],[月結餘貸款]]&gt;0,LastRow-ROW(),0)</f>
        <v>272</v>
      </c>
    </row>
    <row r="92" spans="2:10" ht="15" customHeight="1" x14ac:dyDescent="0.3">
      <c r="B92" s="7">
        <f>ROWS($B$4:B92)</f>
        <v>89</v>
      </c>
      <c r="C92" s="8">
        <f ca="1">IF(ValuesEntered,IF(Amortization[[#This Row],['#]]&lt;=DurationOfLoan,IF(ROW()-ROW(Amortization[[#Headers],[還款日]])=1,LoanStart,IF(I91&gt;0,EDATE(C91,1),"")),""),"")</f>
        <v>45599</v>
      </c>
      <c r="D92" s="9">
        <f ca="1">IF(ROW()-ROW(Amortization[[#Headers],[開始貸款金額]])=1,LoanAmount,IF(Amortization[[#This Row],[還款日]]="",0,INDEX(Amortization[], ROW()-4,8)))</f>
        <v>414244.17270143068</v>
      </c>
      <c r="E92" s="9">
        <f ca="1">IF(ValuesEntered,IF(ROW()-ROW(Amortization[[#Headers],[利息]])=1,-IPMT(InterestRate/12,1,DurationOfLoan-ROWS($C$4:C92)+1,Amortization[[#This Row],[開始貸款金額]]),IFERROR(-IPMT(InterestRate/12,1,Amortization[[#This Row],[剩下月數]],D93),0)),0)</f>
        <v>1550.1206207321129</v>
      </c>
      <c r="F92" s="9">
        <f ca="1">IFERROR(IF(AND(ValuesEntered,Amortization[[#This Row],[還款日]]&lt;&gt;""),-PPMT(InterestRate/12,1,DurationOfLoan-ROWS($C$4:C92)+1,Amortization[[#This Row],[開始貸款金額]]),""),0)</f>
        <v>878.67383953386309</v>
      </c>
      <c r="G92" s="9">
        <f ca="1">IF(Amortization[[#This Row],[還款日]]="",0,PropertyTaxAmount)</f>
        <v>0</v>
      </c>
      <c r="H92" s="9">
        <f ca="1">IF(Amortization[[#This Row],[還款日]]="",0,Amortization[[#This Row],[利息]]+Amortization[[#This Row],[本金]]+Amortization[[#This Row],[其它月費]])</f>
        <v>2428.7944602659759</v>
      </c>
      <c r="I92" s="9">
        <f ca="1">IF(Amortization[[#This Row],[還款日]]="",0,Amortization[[#This Row],[開始貸款金額]]-Amortization[[#This Row],[本金]])</f>
        <v>413365.49886189681</v>
      </c>
      <c r="J92" s="10">
        <f ca="1">IF(Amortization[[#This Row],[月結餘貸款]]&gt;0,LastRow-ROW(),0)</f>
        <v>271</v>
      </c>
    </row>
    <row r="93" spans="2:10" ht="15" customHeight="1" x14ac:dyDescent="0.3">
      <c r="B93" s="7">
        <f>ROWS($B$4:B93)</f>
        <v>90</v>
      </c>
      <c r="C93" s="8">
        <f ca="1">IF(ValuesEntered,IF(Amortization[[#This Row],['#]]&lt;=DurationOfLoan,IF(ROW()-ROW(Amortization[[#Headers],[還款日]])=1,LoanStart,IF(I92&gt;0,EDATE(C92,1),"")),""),"")</f>
        <v>45629</v>
      </c>
      <c r="D93" s="9">
        <f ca="1">IF(ROW()-ROW(Amortization[[#Headers],[開始貸款金額]])=1,LoanAmount,IF(Amortization[[#This Row],[還款日]]="",0,INDEX(Amortization[], ROW()-4,8)))</f>
        <v>413365.49886189681</v>
      </c>
      <c r="E93" s="9">
        <f ca="1">IF(ValuesEntered,IF(ROW()-ROW(Amortization[[#Headers],[利息]])=1,-IPMT(InterestRate/12,1,DurationOfLoan-ROWS($C$4:C93)+1,Amortization[[#This Row],[開始貸款金額]]),IFERROR(-IPMT(InterestRate/12,1,Amortization[[#This Row],[剩下月數]],D94),0)),0)</f>
        <v>1546.8132374829925</v>
      </c>
      <c r="F93" s="9">
        <f ca="1">IFERROR(IF(AND(ValuesEntered,Amortization[[#This Row],[還款日]]&lt;&gt;""),-PPMT(InterestRate/12,1,DurationOfLoan-ROWS($C$4:C93)+1,Amortization[[#This Row],[開始貸款金額]]),""),0)</f>
        <v>881.96886643211519</v>
      </c>
      <c r="G93" s="9">
        <f ca="1">IF(Amortization[[#This Row],[還款日]]="",0,PropertyTaxAmount)</f>
        <v>0</v>
      </c>
      <c r="H93" s="9">
        <f ca="1">IF(Amortization[[#This Row],[還款日]]="",0,Amortization[[#This Row],[利息]]+Amortization[[#This Row],[本金]]+Amortization[[#This Row],[其它月費]])</f>
        <v>2428.7821039151077</v>
      </c>
      <c r="I93" s="9">
        <f ca="1">IF(Amortization[[#This Row],[還款日]]="",0,Amortization[[#This Row],[開始貸款金額]]-Amortization[[#This Row],[本金]])</f>
        <v>412483.52999546466</v>
      </c>
      <c r="J93" s="10">
        <f ca="1">IF(Amortization[[#This Row],[月結餘貸款]]&gt;0,LastRow-ROW(),0)</f>
        <v>270</v>
      </c>
    </row>
    <row r="94" spans="2:10" ht="15" customHeight="1" x14ac:dyDescent="0.3">
      <c r="B94" s="7">
        <f>ROWS($B$4:B94)</f>
        <v>91</v>
      </c>
      <c r="C94" s="8">
        <f ca="1">IF(ValuesEntered,IF(Amortization[[#This Row],['#]]&lt;=DurationOfLoan,IF(ROW()-ROW(Amortization[[#Headers],[還款日]])=1,LoanStart,IF(I93&gt;0,EDATE(C93,1),"")),""),"")</f>
        <v>45660</v>
      </c>
      <c r="D94" s="9">
        <f ca="1">IF(ROW()-ROW(Amortization[[#Headers],[開始貸款金額]])=1,LoanAmount,IF(Amortization[[#This Row],[還款日]]="",0,INDEX(Amortization[], ROW()-4,8)))</f>
        <v>412483.52999546466</v>
      </c>
      <c r="E94" s="9">
        <f ca="1">IF(ValuesEntered,IF(ROW()-ROW(Amortization[[#Headers],[利息]])=1,-IPMT(InterestRate/12,1,DurationOfLoan-ROWS($C$4:C94)+1,Amortization[[#This Row],[開始貸款金額]]),IFERROR(-IPMT(InterestRate/12,1,Amortization[[#This Row],[剩下月數]],D95),0)),0)</f>
        <v>1543.4934515466878</v>
      </c>
      <c r="F94" s="9">
        <f ca="1">IFERROR(IF(AND(ValuesEntered,Amortization[[#This Row],[還款日]]&lt;&gt;""),-PPMT(InterestRate/12,1,DurationOfLoan-ROWS($C$4:C94)+1,Amortization[[#This Row],[開始貸款金額]]),""),0)</f>
        <v>885.27624968123553</v>
      </c>
      <c r="G94" s="9">
        <f ca="1">IF(Amortization[[#This Row],[還款日]]="",0,PropertyTaxAmount)</f>
        <v>0</v>
      </c>
      <c r="H94" s="9">
        <f ca="1">IF(Amortization[[#This Row],[還款日]]="",0,Amortization[[#This Row],[利息]]+Amortization[[#This Row],[本金]]+Amortization[[#This Row],[其它月費]])</f>
        <v>2428.7697012279232</v>
      </c>
      <c r="I94" s="9">
        <f ca="1">IF(Amortization[[#This Row],[還款日]]="",0,Amortization[[#This Row],[開始貸款金額]]-Amortization[[#This Row],[本金]])</f>
        <v>411598.25374578341</v>
      </c>
      <c r="J94" s="10">
        <f ca="1">IF(Amortization[[#This Row],[月結餘貸款]]&gt;0,LastRow-ROW(),0)</f>
        <v>269</v>
      </c>
    </row>
    <row r="95" spans="2:10" ht="15" customHeight="1" x14ac:dyDescent="0.3">
      <c r="B95" s="7">
        <f>ROWS($B$4:B95)</f>
        <v>92</v>
      </c>
      <c r="C95" s="8">
        <f ca="1">IF(ValuesEntered,IF(Amortization[[#This Row],['#]]&lt;=DurationOfLoan,IF(ROW()-ROW(Amortization[[#Headers],[還款日]])=1,LoanStart,IF(I94&gt;0,EDATE(C94,1),"")),""),"")</f>
        <v>45691</v>
      </c>
      <c r="D95" s="9">
        <f ca="1">IF(ROW()-ROW(Amortization[[#Headers],[開始貸款金額]])=1,LoanAmount,IF(Amortization[[#This Row],[還款日]]="",0,INDEX(Amortization[], ROW()-4,8)))</f>
        <v>411598.25374578341</v>
      </c>
      <c r="E95" s="9">
        <f ca="1">IF(ValuesEntered,IF(ROW()-ROW(Amortization[[#Headers],[利息]])=1,-IPMT(InterestRate/12,1,DurationOfLoan-ROWS($C$4:C95)+1,Amortization[[#This Row],[開始貸款金額]]),IFERROR(-IPMT(InterestRate/12,1,Amortization[[#This Row],[剩下月數]],D96),0)),0)</f>
        <v>1540.161216413122</v>
      </c>
      <c r="F95" s="9">
        <f ca="1">IFERROR(IF(AND(ValuesEntered,Amortization[[#This Row],[還款日]]&lt;&gt;""),-PPMT(InterestRate/12,1,DurationOfLoan-ROWS($C$4:C95)+1,Amortization[[#This Row],[開始貸款金額]]),""),0)</f>
        <v>888.59603561754022</v>
      </c>
      <c r="G95" s="9">
        <f ca="1">IF(Amortization[[#This Row],[還款日]]="",0,PropertyTaxAmount)</f>
        <v>0</v>
      </c>
      <c r="H95" s="9">
        <f ca="1">IF(Amortization[[#This Row],[還款日]]="",0,Amortization[[#This Row],[利息]]+Amortization[[#This Row],[本金]]+Amortization[[#This Row],[其它月費]])</f>
        <v>2428.7572520306621</v>
      </c>
      <c r="I95" s="9">
        <f ca="1">IF(Amortization[[#This Row],[還款日]]="",0,Amortization[[#This Row],[開始貸款金額]]-Amortization[[#This Row],[本金]])</f>
        <v>410709.65771016589</v>
      </c>
      <c r="J95" s="10">
        <f ca="1">IF(Amortization[[#This Row],[月結餘貸款]]&gt;0,LastRow-ROW(),0)</f>
        <v>268</v>
      </c>
    </row>
    <row r="96" spans="2:10" ht="15" customHeight="1" x14ac:dyDescent="0.3">
      <c r="B96" s="7">
        <f>ROWS($B$4:B96)</f>
        <v>93</v>
      </c>
      <c r="C96" s="8">
        <f ca="1">IF(ValuesEntered,IF(Amortization[[#This Row],['#]]&lt;=DurationOfLoan,IF(ROW()-ROW(Amortization[[#Headers],[還款日]])=1,LoanStart,IF(I95&gt;0,EDATE(C95,1),"")),""),"")</f>
        <v>45719</v>
      </c>
      <c r="D96" s="9">
        <f ca="1">IF(ROW()-ROW(Amortization[[#Headers],[開始貸款金額]])=1,LoanAmount,IF(Amortization[[#This Row],[還款日]]="",0,INDEX(Amortization[], ROW()-4,8)))</f>
        <v>410709.65771016589</v>
      </c>
      <c r="E96" s="9">
        <f ca="1">IF(ValuesEntered,IF(ROW()-ROW(Amortization[[#Headers],[利息]])=1,-IPMT(InterestRate/12,1,DurationOfLoan-ROWS($C$4:C96)+1,Amortization[[#This Row],[開始貸款金額]]),IFERROR(-IPMT(InterestRate/12,1,Amortization[[#This Row],[剩下月數]],D97),0)),0)</f>
        <v>1536.8164853978055</v>
      </c>
      <c r="F96" s="9">
        <f ca="1">IFERROR(IF(AND(ValuesEntered,Amortization[[#This Row],[還款日]]&lt;&gt;""),-PPMT(InterestRate/12,1,DurationOfLoan-ROWS($C$4:C96)+1,Amortization[[#This Row],[開始貸款金額]]),""),0)</f>
        <v>891.92827075110597</v>
      </c>
      <c r="G96" s="9">
        <f ca="1">IF(Amortization[[#This Row],[還款日]]="",0,PropertyTaxAmount)</f>
        <v>0</v>
      </c>
      <c r="H96" s="9">
        <f ca="1">IF(Amortization[[#This Row],[還款日]]="",0,Amortization[[#This Row],[利息]]+Amortization[[#This Row],[本金]]+Amortization[[#This Row],[其它月費]])</f>
        <v>2428.7447561489116</v>
      </c>
      <c r="I96" s="9">
        <f ca="1">IF(Amortization[[#This Row],[還款日]]="",0,Amortization[[#This Row],[開始貸款金額]]-Amortization[[#This Row],[本金]])</f>
        <v>409817.7294394148</v>
      </c>
      <c r="J96" s="10">
        <f ca="1">IF(Amortization[[#This Row],[月結餘貸款]]&gt;0,LastRow-ROW(),0)</f>
        <v>267</v>
      </c>
    </row>
    <row r="97" spans="2:10" ht="15" customHeight="1" x14ac:dyDescent="0.3">
      <c r="B97" s="7">
        <f>ROWS($B$4:B97)</f>
        <v>94</v>
      </c>
      <c r="C97" s="8">
        <f ca="1">IF(ValuesEntered,IF(Amortization[[#This Row],['#]]&lt;=DurationOfLoan,IF(ROW()-ROW(Amortization[[#Headers],[還款日]])=1,LoanStart,IF(I96&gt;0,EDATE(C96,1),"")),""),"")</f>
        <v>45750</v>
      </c>
      <c r="D97" s="9">
        <f ca="1">IF(ROW()-ROW(Amortization[[#Headers],[開始貸款金額]])=1,LoanAmount,IF(Amortization[[#This Row],[還款日]]="",0,INDEX(Amortization[], ROW()-4,8)))</f>
        <v>409817.7294394148</v>
      </c>
      <c r="E97" s="9">
        <f ca="1">IF(ValuesEntered,IF(ROW()-ROW(Amortization[[#Headers],[利息]])=1,-IPMT(InterestRate/12,1,DurationOfLoan-ROWS($C$4:C97)+1,Amortization[[#This Row],[開始貸款金額]]),IFERROR(-IPMT(InterestRate/12,1,Amortization[[#This Row],[剩下月數]],D98),0)),0)</f>
        <v>1533.4592116411814</v>
      </c>
      <c r="F97" s="9">
        <f ca="1">IFERROR(IF(AND(ValuesEntered,Amortization[[#This Row],[還款日]]&lt;&gt;""),-PPMT(InterestRate/12,1,DurationOfLoan-ROWS($C$4:C97)+1,Amortization[[#This Row],[開始貸款金額]]),""),0)</f>
        <v>895.27300176642268</v>
      </c>
      <c r="G97" s="9">
        <f ca="1">IF(Amortization[[#This Row],[還款日]]="",0,PropertyTaxAmount)</f>
        <v>0</v>
      </c>
      <c r="H97" s="9">
        <f ca="1">IF(Amortization[[#This Row],[還款日]]="",0,Amortization[[#This Row],[利息]]+Amortization[[#This Row],[本金]]+Amortization[[#This Row],[其它月費]])</f>
        <v>2428.7322134076039</v>
      </c>
      <c r="I97" s="9">
        <f ca="1">IF(Amortization[[#This Row],[還款日]]="",0,Amortization[[#This Row],[開始貸款金額]]-Amortization[[#This Row],[本金]])</f>
        <v>408922.45643764839</v>
      </c>
      <c r="J97" s="10">
        <f ca="1">IF(Amortization[[#This Row],[月結餘貸款]]&gt;0,LastRow-ROW(),0)</f>
        <v>266</v>
      </c>
    </row>
    <row r="98" spans="2:10" ht="15" customHeight="1" x14ac:dyDescent="0.3">
      <c r="B98" s="7">
        <f>ROWS($B$4:B98)</f>
        <v>95</v>
      </c>
      <c r="C98" s="8">
        <f ca="1">IF(ValuesEntered,IF(Amortization[[#This Row],['#]]&lt;=DurationOfLoan,IF(ROW()-ROW(Amortization[[#Headers],[還款日]])=1,LoanStart,IF(I97&gt;0,EDATE(C97,1),"")),""),"")</f>
        <v>45780</v>
      </c>
      <c r="D98" s="9">
        <f ca="1">IF(ROW()-ROW(Amortization[[#Headers],[開始貸款金額]])=1,LoanAmount,IF(Amortization[[#This Row],[還款日]]="",0,INDEX(Amortization[], ROW()-4,8)))</f>
        <v>408922.45643764839</v>
      </c>
      <c r="E98" s="9">
        <f ca="1">IF(ValuesEntered,IF(ROW()-ROW(Amortization[[#Headers],[利息]])=1,-IPMT(InterestRate/12,1,DurationOfLoan-ROWS($C$4:C98)+1,Amortization[[#This Row],[開始貸款金額]]),IFERROR(-IPMT(InterestRate/12,1,Amortization[[#This Row],[剩下月數]],D99),0)),0)</f>
        <v>1530.08934810797</v>
      </c>
      <c r="F98" s="9">
        <f ca="1">IFERROR(IF(AND(ValuesEntered,Amortization[[#This Row],[還款日]]&lt;&gt;""),-PPMT(InterestRate/12,1,DurationOfLoan-ROWS($C$4:C98)+1,Amortization[[#This Row],[開始貸款金額]]),""),0)</f>
        <v>898.63027552304663</v>
      </c>
      <c r="G98" s="9">
        <f ca="1">IF(Amortization[[#This Row],[還款日]]="",0,PropertyTaxAmount)</f>
        <v>0</v>
      </c>
      <c r="H98" s="9">
        <f ca="1">IF(Amortization[[#This Row],[還款日]]="",0,Amortization[[#This Row],[利息]]+Amortization[[#This Row],[本金]]+Amortization[[#This Row],[其它月費]])</f>
        <v>2428.7196236310165</v>
      </c>
      <c r="I98" s="9">
        <f ca="1">IF(Amortization[[#This Row],[還款日]]="",0,Amortization[[#This Row],[開始貸款金額]]-Amortization[[#This Row],[本金]])</f>
        <v>408023.82616212533</v>
      </c>
      <c r="J98" s="10">
        <f ca="1">IF(Amortization[[#This Row],[月結餘貸款]]&gt;0,LastRow-ROW(),0)</f>
        <v>265</v>
      </c>
    </row>
    <row r="99" spans="2:10" ht="15" customHeight="1" x14ac:dyDescent="0.3">
      <c r="B99" s="7">
        <f>ROWS($B$4:B99)</f>
        <v>96</v>
      </c>
      <c r="C99" s="8">
        <f ca="1">IF(ValuesEntered,IF(Amortization[[#This Row],['#]]&lt;=DurationOfLoan,IF(ROW()-ROW(Amortization[[#Headers],[還款日]])=1,LoanStart,IF(I98&gt;0,EDATE(C98,1),"")),""),"")</f>
        <v>45811</v>
      </c>
      <c r="D99" s="9">
        <f ca="1">IF(ROW()-ROW(Amortization[[#Headers],[開始貸款金額]])=1,LoanAmount,IF(Amortization[[#This Row],[還款日]]="",0,INDEX(Amortization[], ROW()-4,8)))</f>
        <v>408023.82616212533</v>
      </c>
      <c r="E99" s="9">
        <f ca="1">IF(ValuesEntered,IF(ROW()-ROW(Amortization[[#Headers],[利息]])=1,-IPMT(InterestRate/12,1,DurationOfLoan-ROWS($C$4:C99)+1,Amortization[[#This Row],[開始貸款金額]]),IFERROR(-IPMT(InterestRate/12,1,Amortization[[#This Row],[剩下月數]],D100),0)),0)</f>
        <v>1526.706847586509</v>
      </c>
      <c r="F99" s="9">
        <f ca="1">IFERROR(IF(AND(ValuesEntered,Amortization[[#This Row],[還款日]]&lt;&gt;""),-PPMT(InterestRate/12,1,DurationOfLoan-ROWS($C$4:C99)+1,Amortization[[#This Row],[開始貸款金額]]),""),0)</f>
        <v>902.00013905625804</v>
      </c>
      <c r="G99" s="9">
        <f ca="1">IF(Amortization[[#This Row],[還款日]]="",0,PropertyTaxAmount)</f>
        <v>0</v>
      </c>
      <c r="H99" s="9">
        <f ca="1">IF(Amortization[[#This Row],[還款日]]="",0,Amortization[[#This Row],[利息]]+Amortization[[#This Row],[本金]]+Amortization[[#This Row],[其它月費]])</f>
        <v>2428.7069866427669</v>
      </c>
      <c r="I99" s="9">
        <f ca="1">IF(Amortization[[#This Row],[還款日]]="",0,Amortization[[#This Row],[開始貸款金額]]-Amortization[[#This Row],[本金]])</f>
        <v>407121.82602306909</v>
      </c>
      <c r="J99" s="10">
        <f ca="1">IF(Amortization[[#This Row],[月結餘貸款]]&gt;0,LastRow-ROW(),0)</f>
        <v>264</v>
      </c>
    </row>
    <row r="100" spans="2:10" ht="15" customHeight="1" x14ac:dyDescent="0.3">
      <c r="B100" s="7">
        <f>ROWS($B$4:B100)</f>
        <v>97</v>
      </c>
      <c r="C100" s="8">
        <f ca="1">IF(ValuesEntered,IF(Amortization[[#This Row],['#]]&lt;=DurationOfLoan,IF(ROW()-ROW(Amortization[[#Headers],[還款日]])=1,LoanStart,IF(I99&gt;0,EDATE(C99,1),"")),""),"")</f>
        <v>45841</v>
      </c>
      <c r="D100" s="9">
        <f ca="1">IF(ROW()-ROW(Amortization[[#Headers],[開始貸款金額]])=1,LoanAmount,IF(Amortization[[#This Row],[還款日]]="",0,INDEX(Amortization[], ROW()-4,8)))</f>
        <v>407121.82602306909</v>
      </c>
      <c r="E100" s="9">
        <f ca="1">IF(ValuesEntered,IF(ROW()-ROW(Amortization[[#Headers],[利息]])=1,-IPMT(InterestRate/12,1,DurationOfLoan-ROWS($C$4:C100)+1,Amortization[[#This Row],[開始貸款金額]]),IFERROR(-IPMT(InterestRate/12,1,Amortization[[#This Row],[剩下月數]],D101),0)),0)</f>
        <v>1523.3116626880926</v>
      </c>
      <c r="F100" s="9">
        <f ca="1">IFERROR(IF(AND(ValuesEntered,Amortization[[#This Row],[還款日]]&lt;&gt;""),-PPMT(InterestRate/12,1,DurationOfLoan-ROWS($C$4:C100)+1,Amortization[[#This Row],[開始貸款金額]]),""),0)</f>
        <v>905.38263957771926</v>
      </c>
      <c r="G100" s="9">
        <f ca="1">IF(Amortization[[#This Row],[還款日]]="",0,PropertyTaxAmount)</f>
        <v>0</v>
      </c>
      <c r="H100" s="9">
        <f ca="1">IF(Amortization[[#This Row],[還款日]]="",0,Amortization[[#This Row],[利息]]+Amortization[[#This Row],[本金]]+Amortization[[#This Row],[其它月費]])</f>
        <v>2428.694302265812</v>
      </c>
      <c r="I100" s="9">
        <f ca="1">IF(Amortization[[#This Row],[還款日]]="",0,Amortization[[#This Row],[開始貸款金額]]-Amortization[[#This Row],[本金]])</f>
        <v>406216.44338349137</v>
      </c>
      <c r="J100" s="10">
        <f ca="1">IF(Amortization[[#This Row],[月結餘貸款]]&gt;0,LastRow-ROW(),0)</f>
        <v>263</v>
      </c>
    </row>
    <row r="101" spans="2:10" ht="15" customHeight="1" x14ac:dyDescent="0.3">
      <c r="B101" s="7">
        <f>ROWS($B$4:B101)</f>
        <v>98</v>
      </c>
      <c r="C101" s="8">
        <f ca="1">IF(ValuesEntered,IF(Amortization[[#This Row],['#]]&lt;=DurationOfLoan,IF(ROW()-ROW(Amortization[[#Headers],[還款日]])=1,LoanStart,IF(I100&gt;0,EDATE(C100,1),"")),""),"")</f>
        <v>45872</v>
      </c>
      <c r="D101" s="9">
        <f ca="1">IF(ROW()-ROW(Amortization[[#Headers],[開始貸款金額]])=1,LoanAmount,IF(Amortization[[#This Row],[還款日]]="",0,INDEX(Amortization[], ROW()-4,8)))</f>
        <v>406216.44338349137</v>
      </c>
      <c r="E101" s="9">
        <f ca="1">IF(ValuesEntered,IF(ROW()-ROW(Amortization[[#Headers],[利息]])=1,-IPMT(InterestRate/12,1,DurationOfLoan-ROWS($C$4:C101)+1,Amortization[[#This Row],[開始貸款金額]]),IFERROR(-IPMT(InterestRate/12,1,Amortization[[#This Row],[剩下月數]],D102),0)),0)</f>
        <v>1519.9037458463072</v>
      </c>
      <c r="F101" s="9">
        <f ca="1">IFERROR(IF(AND(ValuesEntered,Amortization[[#This Row],[還款日]]&lt;&gt;""),-PPMT(InterestRate/12,1,DurationOfLoan-ROWS($C$4:C101)+1,Amortization[[#This Row],[開始貸款金額]]),""),0)</f>
        <v>908.77782447613561</v>
      </c>
      <c r="G101" s="9">
        <f ca="1">IF(Amortization[[#This Row],[還款日]]="",0,PropertyTaxAmount)</f>
        <v>0</v>
      </c>
      <c r="H101" s="9">
        <f ca="1">IF(Amortization[[#This Row],[還款日]]="",0,Amortization[[#This Row],[利息]]+Amortization[[#This Row],[本金]]+Amortization[[#This Row],[其它月費]])</f>
        <v>2428.6815703224429</v>
      </c>
      <c r="I101" s="9">
        <f ca="1">IF(Amortization[[#This Row],[還款日]]="",0,Amortization[[#This Row],[開始貸款金額]]-Amortization[[#This Row],[本金]])</f>
        <v>405307.66555901524</v>
      </c>
      <c r="J101" s="10">
        <f ca="1">IF(Amortization[[#This Row],[月結餘貸款]]&gt;0,LastRow-ROW(),0)</f>
        <v>262</v>
      </c>
    </row>
    <row r="102" spans="2:10" ht="15" customHeight="1" x14ac:dyDescent="0.3">
      <c r="B102" s="7">
        <f>ROWS($B$4:B102)</f>
        <v>99</v>
      </c>
      <c r="C102" s="8">
        <f ca="1">IF(ValuesEntered,IF(Amortization[[#This Row],['#]]&lt;=DurationOfLoan,IF(ROW()-ROW(Amortization[[#Headers],[還款日]])=1,LoanStart,IF(I101&gt;0,EDATE(C101,1),"")),""),"")</f>
        <v>45903</v>
      </c>
      <c r="D102" s="9">
        <f ca="1">IF(ROW()-ROW(Amortization[[#Headers],[開始貸款金額]])=1,LoanAmount,IF(Amortization[[#This Row],[還款日]]="",0,INDEX(Amortization[], ROW()-4,8)))</f>
        <v>405307.66555901524</v>
      </c>
      <c r="E102" s="9">
        <f ca="1">IF(ValuesEntered,IF(ROW()-ROW(Amortization[[#Headers],[利息]])=1,-IPMT(InterestRate/12,1,DurationOfLoan-ROWS($C$4:C102)+1,Amortization[[#This Row],[開始貸款金額]]),IFERROR(-IPMT(InterestRate/12,1,Amortization[[#This Row],[剩下月數]],D103),0)),0)</f>
        <v>1516.4830493163649</v>
      </c>
      <c r="F102" s="9">
        <f ca="1">IFERROR(IF(AND(ValuesEntered,Amortization[[#This Row],[還款日]]&lt;&gt;""),-PPMT(InterestRate/12,1,DurationOfLoan-ROWS($C$4:C102)+1,Amortization[[#This Row],[開始貸款金額]]),""),0)</f>
        <v>912.18574131792104</v>
      </c>
      <c r="G102" s="9">
        <f ca="1">IF(Amortization[[#This Row],[還款日]]="",0,PropertyTaxAmount)</f>
        <v>0</v>
      </c>
      <c r="H102" s="9">
        <f ca="1">IF(Amortization[[#This Row],[還款日]]="",0,Amortization[[#This Row],[利息]]+Amortization[[#This Row],[本金]]+Amortization[[#This Row],[其它月費]])</f>
        <v>2428.6687906342859</v>
      </c>
      <c r="I102" s="9">
        <f ca="1">IF(Amortization[[#This Row],[還款日]]="",0,Amortization[[#This Row],[開始貸款金額]]-Amortization[[#This Row],[本金]])</f>
        <v>404395.47981769731</v>
      </c>
      <c r="J102" s="10">
        <f ca="1">IF(Amortization[[#This Row],[月結餘貸款]]&gt;0,LastRow-ROW(),0)</f>
        <v>261</v>
      </c>
    </row>
    <row r="103" spans="2:10" ht="15" customHeight="1" x14ac:dyDescent="0.3">
      <c r="B103" s="7">
        <f>ROWS($B$4:B103)</f>
        <v>100</v>
      </c>
      <c r="C103" s="8">
        <f ca="1">IF(ValuesEntered,IF(Amortization[[#This Row],['#]]&lt;=DurationOfLoan,IF(ROW()-ROW(Amortization[[#Headers],[還款日]])=1,LoanStart,IF(I102&gt;0,EDATE(C102,1),"")),""),"")</f>
        <v>45933</v>
      </c>
      <c r="D103" s="9">
        <f ca="1">IF(ROW()-ROW(Amortization[[#Headers],[開始貸款金額]])=1,LoanAmount,IF(Amortization[[#This Row],[還款日]]="",0,INDEX(Amortization[], ROW()-4,8)))</f>
        <v>404395.47981769731</v>
      </c>
      <c r="E103" s="9">
        <f ca="1">IF(ValuesEntered,IF(ROW()-ROW(Amortization[[#Headers],[利息]])=1,-IPMT(InterestRate/12,1,DurationOfLoan-ROWS($C$4:C103)+1,Amortization[[#This Row],[開始貸款金額]]),IFERROR(-IPMT(InterestRate/12,1,Amortization[[#This Row],[剩下月數]],D104),0)),0)</f>
        <v>1513.0495251744353</v>
      </c>
      <c r="F103" s="9">
        <f ca="1">IFERROR(IF(AND(ValuesEntered,Amortization[[#This Row],[還款日]]&lt;&gt;""),-PPMT(InterestRate/12,1,DurationOfLoan-ROWS($C$4:C103)+1,Amortization[[#This Row],[開始貸款金額]]),""),0)</f>
        <v>915.60643784786328</v>
      </c>
      <c r="G103" s="9">
        <f ca="1">IF(Amortization[[#This Row],[還款日]]="",0,PropertyTaxAmount)</f>
        <v>0</v>
      </c>
      <c r="H103" s="9">
        <f ca="1">IF(Amortization[[#This Row],[還款日]]="",0,Amortization[[#This Row],[利息]]+Amortization[[#This Row],[本金]]+Amortization[[#This Row],[其它月費]])</f>
        <v>2428.6559630222987</v>
      </c>
      <c r="I103" s="9">
        <f ca="1">IF(Amortization[[#This Row],[還款日]]="",0,Amortization[[#This Row],[開始貸款金額]]-Amortization[[#This Row],[本金]])</f>
        <v>403479.87337984942</v>
      </c>
      <c r="J103" s="10">
        <f ca="1">IF(Amortization[[#This Row],[月結餘貸款]]&gt;0,LastRow-ROW(),0)</f>
        <v>260</v>
      </c>
    </row>
    <row r="104" spans="2:10" ht="15" customHeight="1" x14ac:dyDescent="0.3">
      <c r="B104" s="7">
        <f>ROWS($B$4:B104)</f>
        <v>101</v>
      </c>
      <c r="C104" s="8">
        <f ca="1">IF(ValuesEntered,IF(Amortization[[#This Row],['#]]&lt;=DurationOfLoan,IF(ROW()-ROW(Amortization[[#Headers],[還款日]])=1,LoanStart,IF(I103&gt;0,EDATE(C103,1),"")),""),"")</f>
        <v>45964</v>
      </c>
      <c r="D104" s="9">
        <f ca="1">IF(ROW()-ROW(Amortization[[#Headers],[開始貸款金額]])=1,LoanAmount,IF(Amortization[[#This Row],[還款日]]="",0,INDEX(Amortization[], ROW()-4,8)))</f>
        <v>403479.87337984942</v>
      </c>
      <c r="E104" s="9">
        <f ca="1">IF(ValuesEntered,IF(ROW()-ROW(Amortization[[#Headers],[利息]])=1,-IPMT(InterestRate/12,1,DurationOfLoan-ROWS($C$4:C104)+1,Amortization[[#This Row],[開始貸款金額]]),IFERROR(-IPMT(InterestRate/12,1,Amortization[[#This Row],[剩下月數]],D105),0)),0)</f>
        <v>1509.6031253169735</v>
      </c>
      <c r="F104" s="9">
        <f ca="1">IFERROR(IF(AND(ValuesEntered,Amortization[[#This Row],[還款日]]&lt;&gt;""),-PPMT(InterestRate/12,1,DurationOfLoan-ROWS($C$4:C104)+1,Amortization[[#This Row],[開始貸款金額]]),""),0)</f>
        <v>919.03996198979291</v>
      </c>
      <c r="G104" s="9">
        <f ca="1">IF(Amortization[[#This Row],[還款日]]="",0,PropertyTaxAmount)</f>
        <v>0</v>
      </c>
      <c r="H104" s="9">
        <f ca="1">IF(Amortization[[#This Row],[還款日]]="",0,Amortization[[#This Row],[利息]]+Amortization[[#This Row],[本金]]+Amortization[[#This Row],[其它月費]])</f>
        <v>2428.6430873067666</v>
      </c>
      <c r="I104" s="9">
        <f ca="1">IF(Amortization[[#This Row],[還款日]]="",0,Amortization[[#This Row],[開始貸款金額]]-Amortization[[#This Row],[本金]])</f>
        <v>402560.83341785963</v>
      </c>
      <c r="J104" s="10">
        <f ca="1">IF(Amortization[[#This Row],[月結餘貸款]]&gt;0,LastRow-ROW(),0)</f>
        <v>259</v>
      </c>
    </row>
    <row r="105" spans="2:10" ht="15" customHeight="1" x14ac:dyDescent="0.3">
      <c r="B105" s="7">
        <f>ROWS($B$4:B105)</f>
        <v>102</v>
      </c>
      <c r="C105" s="8">
        <f ca="1">IF(ValuesEntered,IF(Amortization[[#This Row],['#]]&lt;=DurationOfLoan,IF(ROW()-ROW(Amortization[[#Headers],[還款日]])=1,LoanStart,IF(I104&gt;0,EDATE(C104,1),"")),""),"")</f>
        <v>45994</v>
      </c>
      <c r="D105" s="9">
        <f ca="1">IF(ROW()-ROW(Amortization[[#Headers],[開始貸款金額]])=1,LoanAmount,IF(Amortization[[#This Row],[還款日]]="",0,INDEX(Amortization[], ROW()-4,8)))</f>
        <v>402560.83341785963</v>
      </c>
      <c r="E105" s="9">
        <f ca="1">IF(ValuesEntered,IF(ROW()-ROW(Amortization[[#Headers],[利息]])=1,-IPMT(InterestRate/12,1,DurationOfLoan-ROWS($C$4:C105)+1,Amortization[[#This Row],[開始貸款金額]]),IFERROR(-IPMT(InterestRate/12,1,Amortization[[#This Row],[剩下月數]],D106),0)),0)</f>
        <v>1506.1438014600462</v>
      </c>
      <c r="F105" s="9">
        <f ca="1">IFERROR(IF(AND(ValuesEntered,Amortization[[#This Row],[還款日]]&lt;&gt;""),-PPMT(InterestRate/12,1,DurationOfLoan-ROWS($C$4:C105)+1,Amortization[[#This Row],[開始貸款金額]]),""),0)</f>
        <v>922.48636184725433</v>
      </c>
      <c r="G105" s="9">
        <f ca="1">IF(Amortization[[#This Row],[還款日]]="",0,PropertyTaxAmount)</f>
        <v>0</v>
      </c>
      <c r="H105" s="9">
        <f ca="1">IF(Amortization[[#This Row],[還款日]]="",0,Amortization[[#This Row],[利息]]+Amortization[[#This Row],[本金]]+Amortization[[#This Row],[其它月費]])</f>
        <v>2428.6301633073008</v>
      </c>
      <c r="I105" s="9">
        <f ca="1">IF(Amortization[[#This Row],[還款日]]="",0,Amortization[[#This Row],[開始貸款金額]]-Amortization[[#This Row],[本金]])</f>
        <v>401638.34705601237</v>
      </c>
      <c r="J105" s="10">
        <f ca="1">IF(Amortization[[#This Row],[月結餘貸款]]&gt;0,LastRow-ROW(),0)</f>
        <v>258</v>
      </c>
    </row>
    <row r="106" spans="2:10" ht="15" customHeight="1" x14ac:dyDescent="0.3">
      <c r="B106" s="7">
        <f>ROWS($B$4:B106)</f>
        <v>103</v>
      </c>
      <c r="C106" s="8">
        <f ca="1">IF(ValuesEntered,IF(Amortization[[#This Row],['#]]&lt;=DurationOfLoan,IF(ROW()-ROW(Amortization[[#Headers],[還款日]])=1,LoanStart,IF(I105&gt;0,EDATE(C105,1),"")),""),"")</f>
        <v>46025</v>
      </c>
      <c r="D106" s="9">
        <f ca="1">IF(ROW()-ROW(Amortization[[#Headers],[開始貸款金額]])=1,LoanAmount,IF(Amortization[[#This Row],[還款日]]="",0,INDEX(Amortization[], ROW()-4,8)))</f>
        <v>401638.34705601237</v>
      </c>
      <c r="E106" s="9">
        <f ca="1">IF(ValuesEntered,IF(ROW()-ROW(Amortization[[#Headers],[利息]])=1,-IPMT(InterestRate/12,1,DurationOfLoan-ROWS($C$4:C106)+1,Amortization[[#This Row],[開始貸款金額]]),IFERROR(-IPMT(InterestRate/12,1,Amortization[[#This Row],[剩下月數]],D107),0)),0)</f>
        <v>1502.6715051386557</v>
      </c>
      <c r="F106" s="9">
        <f ca="1">IFERROR(IF(AND(ValuesEntered,Amortization[[#This Row],[還款日]]&lt;&gt;""),-PPMT(InterestRate/12,1,DurationOfLoan-ROWS($C$4:C106)+1,Amortization[[#This Row],[開始貸款金額]]),""),0)</f>
        <v>925.94568570418164</v>
      </c>
      <c r="G106" s="9">
        <f ca="1">IF(Amortization[[#This Row],[還款日]]="",0,PropertyTaxAmount)</f>
        <v>0</v>
      </c>
      <c r="H106" s="9">
        <f ca="1">IF(Amortization[[#This Row],[還款日]]="",0,Amortization[[#This Row],[利息]]+Amortization[[#This Row],[本金]]+Amortization[[#This Row],[其它月費]])</f>
        <v>2428.6171908428373</v>
      </c>
      <c r="I106" s="9">
        <f ca="1">IF(Amortization[[#This Row],[還款日]]="",0,Amortization[[#This Row],[開始貸款金額]]-Amortization[[#This Row],[本金]])</f>
        <v>400712.40137030819</v>
      </c>
      <c r="J106" s="10">
        <f ca="1">IF(Amortization[[#This Row],[月結餘貸款]]&gt;0,LastRow-ROW(),0)</f>
        <v>257</v>
      </c>
    </row>
    <row r="107" spans="2:10" ht="15" customHeight="1" x14ac:dyDescent="0.3">
      <c r="B107" s="7">
        <f>ROWS($B$4:B107)</f>
        <v>104</v>
      </c>
      <c r="C107" s="8">
        <f ca="1">IF(ValuesEntered,IF(Amortization[[#This Row],['#]]&lt;=DurationOfLoan,IF(ROW()-ROW(Amortization[[#Headers],[還款日]])=1,LoanStart,IF(I106&gt;0,EDATE(C106,1),"")),""),"")</f>
        <v>46056</v>
      </c>
      <c r="D107" s="9">
        <f ca="1">IF(ROW()-ROW(Amortization[[#Headers],[開始貸款金額]])=1,LoanAmount,IF(Amortization[[#This Row],[還款日]]="",0,INDEX(Amortization[], ROW()-4,8)))</f>
        <v>400712.40137030819</v>
      </c>
      <c r="E107" s="9">
        <f ca="1">IF(ValuesEntered,IF(ROW()-ROW(Amortization[[#Headers],[利息]])=1,-IPMT(InterestRate/12,1,DurationOfLoan-ROWS($C$4:C107)+1,Amortization[[#This Row],[開始貸款金額]]),IFERROR(-IPMT(InterestRate/12,1,Amortization[[#This Row],[剩下月數]],D108),0)),0)</f>
        <v>1499.1861877060596</v>
      </c>
      <c r="F107" s="9">
        <f ca="1">IFERROR(IF(AND(ValuesEntered,Amortization[[#This Row],[還款日]]&lt;&gt;""),-PPMT(InterestRate/12,1,DurationOfLoan-ROWS($C$4:C107)+1,Amortization[[#This Row],[開始貸款金額]]),""),0)</f>
        <v>929.41798202557197</v>
      </c>
      <c r="G107" s="9">
        <f ca="1">IF(Amortization[[#This Row],[還款日]]="",0,PropertyTaxAmount)</f>
        <v>0</v>
      </c>
      <c r="H107" s="9">
        <f ca="1">IF(Amortization[[#This Row],[還款日]]="",0,Amortization[[#This Row],[利息]]+Amortization[[#This Row],[本金]]+Amortization[[#This Row],[其它月費]])</f>
        <v>2428.6041697316314</v>
      </c>
      <c r="I107" s="9">
        <f ca="1">IF(Amortization[[#This Row],[還款日]]="",0,Amortization[[#This Row],[開始貸款金額]]-Amortization[[#This Row],[本金]])</f>
        <v>399782.98338828259</v>
      </c>
      <c r="J107" s="10">
        <f ca="1">IF(Amortization[[#This Row],[月結餘貸款]]&gt;0,LastRow-ROW(),0)</f>
        <v>256</v>
      </c>
    </row>
    <row r="108" spans="2:10" ht="15" customHeight="1" x14ac:dyDescent="0.3">
      <c r="B108" s="7">
        <f>ROWS($B$4:B108)</f>
        <v>105</v>
      </c>
      <c r="C108" s="8">
        <f ca="1">IF(ValuesEntered,IF(Amortization[[#This Row],['#]]&lt;=DurationOfLoan,IF(ROW()-ROW(Amortization[[#Headers],[還款日]])=1,LoanStart,IF(I107&gt;0,EDATE(C107,1),"")),""),"")</f>
        <v>46084</v>
      </c>
      <c r="D108" s="9">
        <f ca="1">IF(ROW()-ROW(Amortization[[#Headers],[開始貸款金額]])=1,LoanAmount,IF(Amortization[[#This Row],[還款日]]="",0,INDEX(Amortization[], ROW()-4,8)))</f>
        <v>399782.98338828259</v>
      </c>
      <c r="E108" s="9">
        <f ca="1">IF(ValuesEntered,IF(ROW()-ROW(Amortization[[#Headers],[利息]])=1,-IPMT(InterestRate/12,1,DurationOfLoan-ROWS($C$4:C108)+1,Amortization[[#This Row],[開始貸款金額]]),IFERROR(-IPMT(InterestRate/12,1,Amortization[[#This Row],[剩下月數]],D109),0)),0)</f>
        <v>1495.6878003330917</v>
      </c>
      <c r="F108" s="9">
        <f ca="1">IFERROR(IF(AND(ValuesEntered,Amortization[[#This Row],[還款日]]&lt;&gt;""),-PPMT(InterestRate/12,1,DurationOfLoan-ROWS($C$4:C108)+1,Amortization[[#This Row],[開始貸款金額]]),""),0)</f>
        <v>932.90329945816802</v>
      </c>
      <c r="G108" s="9">
        <f ca="1">IF(Amortization[[#This Row],[還款日]]="",0,PropertyTaxAmount)</f>
        <v>0</v>
      </c>
      <c r="H108" s="9">
        <f ca="1">IF(Amortization[[#This Row],[還款日]]="",0,Amortization[[#This Row],[利息]]+Amortization[[#This Row],[本金]]+Amortization[[#This Row],[其它月費]])</f>
        <v>2428.5910997912597</v>
      </c>
      <c r="I108" s="9">
        <f ca="1">IF(Amortization[[#This Row],[還款日]]="",0,Amortization[[#This Row],[開始貸款金額]]-Amortization[[#This Row],[本金]])</f>
        <v>398850.08008882444</v>
      </c>
      <c r="J108" s="10">
        <f ca="1">IF(Amortization[[#This Row],[月結餘貸款]]&gt;0,LastRow-ROW(),0)</f>
        <v>255</v>
      </c>
    </row>
    <row r="109" spans="2:10" ht="15" customHeight="1" x14ac:dyDescent="0.3">
      <c r="B109" s="7">
        <f>ROWS($B$4:B109)</f>
        <v>106</v>
      </c>
      <c r="C109" s="8">
        <f ca="1">IF(ValuesEntered,IF(Amortization[[#This Row],['#]]&lt;=DurationOfLoan,IF(ROW()-ROW(Amortization[[#Headers],[還款日]])=1,LoanStart,IF(I108&gt;0,EDATE(C108,1),"")),""),"")</f>
        <v>46115</v>
      </c>
      <c r="D109" s="9">
        <f ca="1">IF(ROW()-ROW(Amortization[[#Headers],[開始貸款金額]])=1,LoanAmount,IF(Amortization[[#This Row],[還款日]]="",0,INDEX(Amortization[], ROW()-4,8)))</f>
        <v>398850.08008882444</v>
      </c>
      <c r="E109" s="9">
        <f ca="1">IF(ValuesEntered,IF(ROW()-ROW(Amortization[[#Headers],[利息]])=1,-IPMT(InterestRate/12,1,DurationOfLoan-ROWS($C$4:C109)+1,Amortization[[#This Row],[開始貸款金額]]),IFERROR(-IPMT(InterestRate/12,1,Amortization[[#This Row],[剩下月數]],D110),0)),0)</f>
        <v>1492.1762940074748</v>
      </c>
      <c r="F109" s="9">
        <f ca="1">IFERROR(IF(AND(ValuesEntered,Amortization[[#This Row],[還款日]]&lt;&gt;""),-PPMT(InterestRate/12,1,DurationOfLoan-ROWS($C$4:C109)+1,Amortization[[#This Row],[開始貸款金額]]),""),0)</f>
        <v>936.4016868311362</v>
      </c>
      <c r="G109" s="9">
        <f ca="1">IF(Amortization[[#This Row],[還款日]]="",0,PropertyTaxAmount)</f>
        <v>0</v>
      </c>
      <c r="H109" s="9">
        <f ca="1">IF(Amortization[[#This Row],[還款日]]="",0,Amortization[[#This Row],[利息]]+Amortization[[#This Row],[本金]]+Amortization[[#This Row],[其它月費]])</f>
        <v>2428.577980838611</v>
      </c>
      <c r="I109" s="9">
        <f ca="1">IF(Amortization[[#This Row],[還款日]]="",0,Amortization[[#This Row],[開始貸款金額]]-Amortization[[#This Row],[本金]])</f>
        <v>397913.6784019933</v>
      </c>
      <c r="J109" s="10">
        <f ca="1">IF(Amortization[[#This Row],[月結餘貸款]]&gt;0,LastRow-ROW(),0)</f>
        <v>254</v>
      </c>
    </row>
    <row r="110" spans="2:10" ht="15" customHeight="1" x14ac:dyDescent="0.3">
      <c r="B110" s="7">
        <f>ROWS($B$4:B110)</f>
        <v>107</v>
      </c>
      <c r="C110" s="8">
        <f ca="1">IF(ValuesEntered,IF(Amortization[[#This Row],['#]]&lt;=DurationOfLoan,IF(ROW()-ROW(Amortization[[#Headers],[還款日]])=1,LoanStart,IF(I109&gt;0,EDATE(C109,1),"")),""),"")</f>
        <v>46145</v>
      </c>
      <c r="D110" s="9">
        <f ca="1">IF(ROW()-ROW(Amortization[[#Headers],[開始貸款金額]])=1,LoanAmount,IF(Amortization[[#This Row],[還款日]]="",0,INDEX(Amortization[], ROW()-4,8)))</f>
        <v>397913.6784019933</v>
      </c>
      <c r="E110" s="9">
        <f ca="1">IF(ValuesEntered,IF(ROW()-ROW(Amortization[[#Headers],[利息]])=1,-IPMT(InterestRate/12,1,DurationOfLoan-ROWS($C$4:C110)+1,Amortization[[#This Row],[開始貸款金額]]),IFERROR(-IPMT(InterestRate/12,1,Amortization[[#This Row],[剩下月數]],D111),0)),0)</f>
        <v>1488.6516195331369</v>
      </c>
      <c r="F110" s="9">
        <f ca="1">IFERROR(IF(AND(ValuesEntered,Amortization[[#This Row],[還款日]]&lt;&gt;""),-PPMT(InterestRate/12,1,DurationOfLoan-ROWS($C$4:C110)+1,Amortization[[#This Row],[開始貸款金額]]),""),0)</f>
        <v>939.91319315675298</v>
      </c>
      <c r="G110" s="9">
        <f ca="1">IF(Amortization[[#This Row],[還款日]]="",0,PropertyTaxAmount)</f>
        <v>0</v>
      </c>
      <c r="H110" s="9">
        <f ca="1">IF(Amortization[[#This Row],[還款日]]="",0,Amortization[[#This Row],[利息]]+Amortization[[#This Row],[本金]]+Amortization[[#This Row],[其它月費]])</f>
        <v>2428.56481268989</v>
      </c>
      <c r="I110" s="9">
        <f ca="1">IF(Amortization[[#This Row],[還款日]]="",0,Amortization[[#This Row],[開始貸款金額]]-Amortization[[#This Row],[本金]])</f>
        <v>396973.76520883653</v>
      </c>
      <c r="J110" s="10">
        <f ca="1">IF(Amortization[[#This Row],[月結餘貸款]]&gt;0,LastRow-ROW(),0)</f>
        <v>253</v>
      </c>
    </row>
    <row r="111" spans="2:10" ht="15" customHeight="1" x14ac:dyDescent="0.3">
      <c r="B111" s="7">
        <f>ROWS($B$4:B111)</f>
        <v>108</v>
      </c>
      <c r="C111" s="8">
        <f ca="1">IF(ValuesEntered,IF(Amortization[[#This Row],['#]]&lt;=DurationOfLoan,IF(ROW()-ROW(Amortization[[#Headers],[還款日]])=1,LoanStart,IF(I110&gt;0,EDATE(C110,1),"")),""),"")</f>
        <v>46176</v>
      </c>
      <c r="D111" s="9">
        <f ca="1">IF(ROW()-ROW(Amortization[[#Headers],[開始貸款金額]])=1,LoanAmount,IF(Amortization[[#This Row],[還款日]]="",0,INDEX(Amortization[], ROW()-4,8)))</f>
        <v>396973.76520883653</v>
      </c>
      <c r="E111" s="9">
        <f ca="1">IF(ValuesEntered,IF(ROW()-ROW(Amortization[[#Headers],[利息]])=1,-IPMT(InterestRate/12,1,DurationOfLoan-ROWS($C$4:C111)+1,Amortization[[#This Row],[開始貸款金額]]),IFERROR(-IPMT(InterestRate/12,1,Amortization[[#This Row],[剩下月數]],D112),0)),0)</f>
        <v>1485.1137275295202</v>
      </c>
      <c r="F111" s="9">
        <f ca="1">IFERROR(IF(AND(ValuesEntered,Amortization[[#This Row],[還款日]]&lt;&gt;""),-PPMT(InterestRate/12,1,DurationOfLoan-ROWS($C$4:C111)+1,Amortization[[#This Row],[開始貸款金額]]),""),0)</f>
        <v>943.43786763109074</v>
      </c>
      <c r="G111" s="9">
        <f ca="1">IF(Amortization[[#This Row],[還款日]]="",0,PropertyTaxAmount)</f>
        <v>0</v>
      </c>
      <c r="H111" s="9">
        <f ca="1">IF(Amortization[[#This Row],[還款日]]="",0,Amortization[[#This Row],[利息]]+Amortization[[#This Row],[本金]]+Amortization[[#This Row],[其它月費]])</f>
        <v>2428.5515951606112</v>
      </c>
      <c r="I111" s="9">
        <f ca="1">IF(Amortization[[#This Row],[還款日]]="",0,Amortization[[#This Row],[開始貸款金額]]-Amortization[[#This Row],[本金]])</f>
        <v>396030.32734120544</v>
      </c>
      <c r="J111" s="10">
        <f ca="1">IF(Amortization[[#This Row],[月結餘貸款]]&gt;0,LastRow-ROW(),0)</f>
        <v>252</v>
      </c>
    </row>
    <row r="112" spans="2:10" ht="15" customHeight="1" x14ac:dyDescent="0.3">
      <c r="B112" s="7">
        <f>ROWS($B$4:B112)</f>
        <v>109</v>
      </c>
      <c r="C112" s="8">
        <f ca="1">IF(ValuesEntered,IF(Amortization[[#This Row],['#]]&lt;=DurationOfLoan,IF(ROW()-ROW(Amortization[[#Headers],[還款日]])=1,LoanStart,IF(I111&gt;0,EDATE(C111,1),"")),""),"")</f>
        <v>46206</v>
      </c>
      <c r="D112" s="9">
        <f ca="1">IF(ROW()-ROW(Amortization[[#Headers],[開始貸款金額]])=1,LoanAmount,IF(Amortization[[#This Row],[還款日]]="",0,INDEX(Amortization[], ROW()-4,8)))</f>
        <v>396030.32734120544</v>
      </c>
      <c r="E112" s="9">
        <f ca="1">IF(ValuesEntered,IF(ROW()-ROW(Amortization[[#Headers],[利息]])=1,-IPMT(InterestRate/12,1,DurationOfLoan-ROWS($C$4:C112)+1,Amortization[[#This Row],[開始貸款金額]]),IFERROR(-IPMT(InterestRate/12,1,Amortization[[#This Row],[剩下月數]],D113),0)),0)</f>
        <v>1481.5625684308905</v>
      </c>
      <c r="F112" s="9">
        <f ca="1">IFERROR(IF(AND(ValuesEntered,Amortization[[#This Row],[還款日]]&lt;&gt;""),-PPMT(InterestRate/12,1,DurationOfLoan-ROWS($C$4:C112)+1,Amortization[[#This Row],[開始貸款金額]]),""),0)</f>
        <v>946.9757596347074</v>
      </c>
      <c r="G112" s="9">
        <f ca="1">IF(Amortization[[#This Row],[還款日]]="",0,PropertyTaxAmount)</f>
        <v>0</v>
      </c>
      <c r="H112" s="9">
        <f ca="1">IF(Amortization[[#This Row],[還款日]]="",0,Amortization[[#This Row],[利息]]+Amortization[[#This Row],[本金]]+Amortization[[#This Row],[其它月費]])</f>
        <v>2428.5383280655979</v>
      </c>
      <c r="I112" s="9">
        <f ca="1">IF(Amortization[[#This Row],[還款日]]="",0,Amortization[[#This Row],[開始貸款金額]]-Amortization[[#This Row],[本金]])</f>
        <v>395083.35158157075</v>
      </c>
      <c r="J112" s="10">
        <f ca="1">IF(Amortization[[#This Row],[月結餘貸款]]&gt;0,LastRow-ROW(),0)</f>
        <v>251</v>
      </c>
    </row>
    <row r="113" spans="2:10" ht="15" customHeight="1" x14ac:dyDescent="0.3">
      <c r="B113" s="7">
        <f>ROWS($B$4:B113)</f>
        <v>110</v>
      </c>
      <c r="C113" s="8">
        <f ca="1">IF(ValuesEntered,IF(Amortization[[#This Row],['#]]&lt;=DurationOfLoan,IF(ROW()-ROW(Amortization[[#Headers],[還款日]])=1,LoanStart,IF(I112&gt;0,EDATE(C112,1),"")),""),"")</f>
        <v>46237</v>
      </c>
      <c r="D113" s="9">
        <f ca="1">IF(ROW()-ROW(Amortization[[#Headers],[開始貸款金額]])=1,LoanAmount,IF(Amortization[[#This Row],[還款日]]="",0,INDEX(Amortization[], ROW()-4,8)))</f>
        <v>395083.35158157075</v>
      </c>
      <c r="E113" s="9">
        <f ca="1">IF(ValuesEntered,IF(ROW()-ROW(Amortization[[#Headers],[利息]])=1,-IPMT(InterestRate/12,1,DurationOfLoan-ROWS($C$4:C113)+1,Amortization[[#This Row],[開始貸款金額]]),IFERROR(-IPMT(InterestRate/12,1,Amortization[[#This Row],[剩下月數]],D114),0)),0)</f>
        <v>1477.9980924856404</v>
      </c>
      <c r="F113" s="9">
        <f ca="1">IFERROR(IF(AND(ValuesEntered,Amortization[[#This Row],[還款日]]&lt;&gt;""),-PPMT(InterestRate/12,1,DurationOfLoan-ROWS($C$4:C113)+1,Amortization[[#This Row],[開始貸款金額]]),""),0)</f>
        <v>950.52691873333754</v>
      </c>
      <c r="G113" s="9">
        <f ca="1">IF(Amortization[[#This Row],[還款日]]="",0,PropertyTaxAmount)</f>
        <v>0</v>
      </c>
      <c r="H113" s="9">
        <f ca="1">IF(Amortization[[#This Row],[還款日]]="",0,Amortization[[#This Row],[利息]]+Amortization[[#This Row],[本金]]+Amortization[[#This Row],[其它月費]])</f>
        <v>2428.5250112189779</v>
      </c>
      <c r="I113" s="9">
        <f ca="1">IF(Amortization[[#This Row],[還款日]]="",0,Amortization[[#This Row],[開始貸款金額]]-Amortization[[#This Row],[本金]])</f>
        <v>394132.82466283743</v>
      </c>
      <c r="J113" s="10">
        <f ca="1">IF(Amortization[[#This Row],[月結餘貸款]]&gt;0,LastRow-ROW(),0)</f>
        <v>250</v>
      </c>
    </row>
    <row r="114" spans="2:10" ht="15" customHeight="1" x14ac:dyDescent="0.3">
      <c r="B114" s="7">
        <f>ROWS($B$4:B114)</f>
        <v>111</v>
      </c>
      <c r="C114" s="8">
        <f ca="1">IF(ValuesEntered,IF(Amortization[[#This Row],['#]]&lt;=DurationOfLoan,IF(ROW()-ROW(Amortization[[#Headers],[還款日]])=1,LoanStart,IF(I113&gt;0,EDATE(C113,1),"")),""),"")</f>
        <v>46268</v>
      </c>
      <c r="D114" s="9">
        <f ca="1">IF(ROW()-ROW(Amortization[[#Headers],[開始貸款金額]])=1,LoanAmount,IF(Amortization[[#This Row],[還款日]]="",0,INDEX(Amortization[], ROW()-4,8)))</f>
        <v>394132.82466283743</v>
      </c>
      <c r="E114" s="9">
        <f ca="1">IF(ValuesEntered,IF(ROW()-ROW(Amortization[[#Headers],[利息]])=1,-IPMT(InterestRate/12,1,DurationOfLoan-ROWS($C$4:C114)+1,Amortization[[#This Row],[開始貸款金額]]),IFERROR(-IPMT(InterestRate/12,1,Amortization[[#This Row],[剩下月數]],D115),0)),0)</f>
        <v>1474.4202497555959</v>
      </c>
      <c r="F114" s="9">
        <f ca="1">IFERROR(IF(AND(ValuesEntered,Amortization[[#This Row],[還款日]]&lt;&gt;""),-PPMT(InterestRate/12,1,DurationOfLoan-ROWS($C$4:C114)+1,Amortization[[#This Row],[開始貸款金額]]),""),0)</f>
        <v>954.09139467858756</v>
      </c>
      <c r="G114" s="9">
        <f ca="1">IF(Amortization[[#This Row],[還款日]]="",0,PropertyTaxAmount)</f>
        <v>0</v>
      </c>
      <c r="H114" s="9">
        <f ca="1">IF(Amortization[[#This Row],[還款日]]="",0,Amortization[[#This Row],[利息]]+Amortization[[#This Row],[本金]]+Amortization[[#This Row],[其它月費]])</f>
        <v>2428.5116444341834</v>
      </c>
      <c r="I114" s="9">
        <f ca="1">IF(Amortization[[#This Row],[還款日]]="",0,Amortization[[#This Row],[開始貸款金額]]-Amortization[[#This Row],[本金]])</f>
        <v>393178.73326815886</v>
      </c>
      <c r="J114" s="10">
        <f ca="1">IF(Amortization[[#This Row],[月結餘貸款]]&gt;0,LastRow-ROW(),0)</f>
        <v>249</v>
      </c>
    </row>
    <row r="115" spans="2:10" ht="15" customHeight="1" x14ac:dyDescent="0.3">
      <c r="B115" s="7">
        <f>ROWS($B$4:B115)</f>
        <v>112</v>
      </c>
      <c r="C115" s="8">
        <f ca="1">IF(ValuesEntered,IF(Amortization[[#This Row],['#]]&lt;=DurationOfLoan,IF(ROW()-ROW(Amortization[[#Headers],[還款日]])=1,LoanStart,IF(I114&gt;0,EDATE(C114,1),"")),""),"")</f>
        <v>46298</v>
      </c>
      <c r="D115" s="9">
        <f ca="1">IF(ROW()-ROW(Amortization[[#Headers],[開始貸款金額]])=1,LoanAmount,IF(Amortization[[#This Row],[還款日]]="",0,INDEX(Amortization[], ROW()-4,8)))</f>
        <v>393178.73326815886</v>
      </c>
      <c r="E115" s="9">
        <f ca="1">IF(ValuesEntered,IF(ROW()-ROW(Amortization[[#Headers],[利息]])=1,-IPMT(InterestRate/12,1,DurationOfLoan-ROWS($C$4:C115)+1,Amortization[[#This Row],[開始貸款金額]]),IFERROR(-IPMT(InterestRate/12,1,Amortization[[#This Row],[剩下月數]],D116),0)),0)</f>
        <v>1470.8289901153134</v>
      </c>
      <c r="F115" s="9">
        <f ca="1">IFERROR(IF(AND(ValuesEntered,Amortization[[#This Row],[還款日]]&lt;&gt;""),-PPMT(InterestRate/12,1,DurationOfLoan-ROWS($C$4:C115)+1,Amortization[[#This Row],[開始貸款金額]]),""),0)</f>
        <v>957.66923740863251</v>
      </c>
      <c r="G115" s="9">
        <f ca="1">IF(Amortization[[#This Row],[還款日]]="",0,PropertyTaxAmount)</f>
        <v>0</v>
      </c>
      <c r="H115" s="9">
        <f ca="1">IF(Amortization[[#This Row],[還款日]]="",0,Amortization[[#This Row],[利息]]+Amortization[[#This Row],[本金]]+Amortization[[#This Row],[其它月費]])</f>
        <v>2428.4982275239458</v>
      </c>
      <c r="I115" s="9">
        <f ca="1">IF(Amortization[[#This Row],[還款日]]="",0,Amortization[[#This Row],[開始貸款金額]]-Amortization[[#This Row],[本金]])</f>
        <v>392221.06403075025</v>
      </c>
      <c r="J115" s="10">
        <f ca="1">IF(Amortization[[#This Row],[月結餘貸款]]&gt;0,LastRow-ROW(),0)</f>
        <v>248</v>
      </c>
    </row>
    <row r="116" spans="2:10" ht="15" customHeight="1" x14ac:dyDescent="0.3">
      <c r="B116" s="7">
        <f>ROWS($B$4:B116)</f>
        <v>113</v>
      </c>
      <c r="C116" s="8">
        <f ca="1">IF(ValuesEntered,IF(Amortization[[#This Row],['#]]&lt;=DurationOfLoan,IF(ROW()-ROW(Amortization[[#Headers],[還款日]])=1,LoanStart,IF(I115&gt;0,EDATE(C115,1),"")),""),"")</f>
        <v>46329</v>
      </c>
      <c r="D116" s="9">
        <f ca="1">IF(ROW()-ROW(Amortization[[#Headers],[開始貸款金額]])=1,LoanAmount,IF(Amortization[[#This Row],[還款日]]="",0,INDEX(Amortization[], ROW()-4,8)))</f>
        <v>392221.06403075025</v>
      </c>
      <c r="E116" s="9">
        <f ca="1">IF(ValuesEntered,IF(ROW()-ROW(Amortization[[#Headers],[利息]])=1,-IPMT(InterestRate/12,1,DurationOfLoan-ROWS($C$4:C116)+1,Amortization[[#This Row],[開始貸款金額]]),IFERROR(-IPMT(InterestRate/12,1,Amortization[[#This Row],[剩下月數]],D117),0)),0)</f>
        <v>1467.2242632513801</v>
      </c>
      <c r="F116" s="9">
        <f ca="1">IFERROR(IF(AND(ValuesEntered,Amortization[[#This Row],[還款日]]&lt;&gt;""),-PPMT(InterestRate/12,1,DurationOfLoan-ROWS($C$4:C116)+1,Amortization[[#This Row],[開始貸款金額]]),""),0)</f>
        <v>961.26049704891477</v>
      </c>
      <c r="G116" s="9">
        <f ca="1">IF(Amortization[[#This Row],[還款日]]="",0,PropertyTaxAmount)</f>
        <v>0</v>
      </c>
      <c r="H116" s="9">
        <f ca="1">IF(Amortization[[#This Row],[還款日]]="",0,Amortization[[#This Row],[利息]]+Amortization[[#This Row],[本金]]+Amortization[[#This Row],[其它月費]])</f>
        <v>2428.484760300295</v>
      </c>
      <c r="I116" s="9">
        <f ca="1">IF(Amortization[[#This Row],[還款日]]="",0,Amortization[[#This Row],[開始貸款金額]]-Amortization[[#This Row],[本金]])</f>
        <v>391259.80353370134</v>
      </c>
      <c r="J116" s="10">
        <f ca="1">IF(Amortization[[#This Row],[月結餘貸款]]&gt;0,LastRow-ROW(),0)</f>
        <v>247</v>
      </c>
    </row>
    <row r="117" spans="2:10" ht="15" customHeight="1" x14ac:dyDescent="0.3">
      <c r="B117" s="7">
        <f>ROWS($B$4:B117)</f>
        <v>114</v>
      </c>
      <c r="C117" s="8">
        <f ca="1">IF(ValuesEntered,IF(Amortization[[#This Row],['#]]&lt;=DurationOfLoan,IF(ROW()-ROW(Amortization[[#Headers],[還款日]])=1,LoanStart,IF(I116&gt;0,EDATE(C116,1),"")),""),"")</f>
        <v>46359</v>
      </c>
      <c r="D117" s="9">
        <f ca="1">IF(ROW()-ROW(Amortization[[#Headers],[開始貸款金額]])=1,LoanAmount,IF(Amortization[[#This Row],[還款日]]="",0,INDEX(Amortization[], ROW()-4,8)))</f>
        <v>391259.80353370134</v>
      </c>
      <c r="E117" s="9">
        <f ca="1">IF(ValuesEntered,IF(ROW()-ROW(Amortization[[#Headers],[利息]])=1,-IPMT(InterestRate/12,1,DurationOfLoan-ROWS($C$4:C117)+1,Amortization[[#This Row],[開始貸款金額]]),IFERROR(-IPMT(InterestRate/12,1,Amortization[[#This Row],[剩下月數]],D118),0)),0)</f>
        <v>1463.6060186617067</v>
      </c>
      <c r="F117" s="9">
        <f ca="1">IFERROR(IF(AND(ValuesEntered,Amortization[[#This Row],[還款日]]&lt;&gt;""),-PPMT(InterestRate/12,1,DurationOfLoan-ROWS($C$4:C117)+1,Amortization[[#This Row],[開始貸款金額]]),""),0)</f>
        <v>964.86522391284825</v>
      </c>
      <c r="G117" s="9">
        <f ca="1">IF(Amortization[[#This Row],[還款日]]="",0,PropertyTaxAmount)</f>
        <v>0</v>
      </c>
      <c r="H117" s="9">
        <f ca="1">IF(Amortization[[#This Row],[還款日]]="",0,Amortization[[#This Row],[利息]]+Amortization[[#This Row],[本金]]+Amortization[[#This Row],[其它月費]])</f>
        <v>2428.4712425745547</v>
      </c>
      <c r="I117" s="9">
        <f ca="1">IF(Amortization[[#This Row],[還款日]]="",0,Amortization[[#This Row],[開始貸款金額]]-Amortization[[#This Row],[本金]])</f>
        <v>390294.93830978847</v>
      </c>
      <c r="J117" s="10">
        <f ca="1">IF(Amortization[[#This Row],[月結餘貸款]]&gt;0,LastRow-ROW(),0)</f>
        <v>246</v>
      </c>
    </row>
    <row r="118" spans="2:10" ht="15" customHeight="1" x14ac:dyDescent="0.3">
      <c r="B118" s="7">
        <f>ROWS($B$4:B118)</f>
        <v>115</v>
      </c>
      <c r="C118" s="8">
        <f ca="1">IF(ValuesEntered,IF(Amortization[[#This Row],['#]]&lt;=DurationOfLoan,IF(ROW()-ROW(Amortization[[#Headers],[還款日]])=1,LoanStart,IF(I117&gt;0,EDATE(C117,1),"")),""),"")</f>
        <v>46390</v>
      </c>
      <c r="D118" s="9">
        <f ca="1">IF(ROW()-ROW(Amortization[[#Headers],[開始貸款金額]])=1,LoanAmount,IF(Amortization[[#This Row],[還款日]]="",0,INDEX(Amortization[], ROW()-4,8)))</f>
        <v>390294.93830978847</v>
      </c>
      <c r="E118" s="9">
        <f ca="1">IF(ValuesEntered,IF(ROW()-ROW(Amortization[[#Headers],[利息]])=1,-IPMT(InterestRate/12,1,DurationOfLoan-ROWS($C$4:C118)+1,Amortization[[#This Row],[開始貸款金額]]),IFERROR(-IPMT(InterestRate/12,1,Amortization[[#This Row],[剩下月數]],D119),0)),0)</f>
        <v>1459.9742056548225</v>
      </c>
      <c r="F118" s="9">
        <f ca="1">IFERROR(IF(AND(ValuesEntered,Amortization[[#This Row],[還款日]]&lt;&gt;""),-PPMT(InterestRate/12,1,DurationOfLoan-ROWS($C$4:C118)+1,Amortization[[#This Row],[開始貸款金額]]),""),0)</f>
        <v>968.4834685025213</v>
      </c>
      <c r="G118" s="9">
        <f ca="1">IF(Amortization[[#This Row],[還款日]]="",0,PropertyTaxAmount)</f>
        <v>0</v>
      </c>
      <c r="H118" s="9">
        <f ca="1">IF(Amortization[[#This Row],[還款日]]="",0,Amortization[[#This Row],[利息]]+Amortization[[#This Row],[本金]]+Amortization[[#This Row],[其它月費]])</f>
        <v>2428.4576741573437</v>
      </c>
      <c r="I118" s="9">
        <f ca="1">IF(Amortization[[#This Row],[還款日]]="",0,Amortization[[#This Row],[開始貸款金額]]-Amortization[[#This Row],[本金]])</f>
        <v>389326.45484128594</v>
      </c>
      <c r="J118" s="10">
        <f ca="1">IF(Amortization[[#This Row],[月結餘貸款]]&gt;0,LastRow-ROW(),0)</f>
        <v>245</v>
      </c>
    </row>
    <row r="119" spans="2:10" ht="15" customHeight="1" x14ac:dyDescent="0.3">
      <c r="B119" s="7">
        <f>ROWS($B$4:B119)</f>
        <v>116</v>
      </c>
      <c r="C119" s="8">
        <f ca="1">IF(ValuesEntered,IF(Amortization[[#This Row],['#]]&lt;=DurationOfLoan,IF(ROW()-ROW(Amortization[[#Headers],[還款日]])=1,LoanStart,IF(I118&gt;0,EDATE(C118,1),"")),""),"")</f>
        <v>46421</v>
      </c>
      <c r="D119" s="9">
        <f ca="1">IF(ROW()-ROW(Amortization[[#Headers],[開始貸款金額]])=1,LoanAmount,IF(Amortization[[#This Row],[還款日]]="",0,INDEX(Amortization[], ROW()-4,8)))</f>
        <v>389326.45484128594</v>
      </c>
      <c r="E119" s="9">
        <f ca="1">IF(ValuesEntered,IF(ROW()-ROW(Amortization[[#Headers],[利息]])=1,-IPMT(InterestRate/12,1,DurationOfLoan-ROWS($C$4:C119)+1,Amortization[[#This Row],[開始貸款金額]]),IFERROR(-IPMT(InterestRate/12,1,Amortization[[#This Row],[剩下月數]],D120),0)),0)</f>
        <v>1456.328773349162</v>
      </c>
      <c r="F119" s="9">
        <f ca="1">IFERROR(IF(AND(ValuesEntered,Amortization[[#This Row],[還款日]]&lt;&gt;""),-PPMT(InterestRate/12,1,DurationOfLoan-ROWS($C$4:C119)+1,Amortization[[#This Row],[開始貸款金額]]),""),0)</f>
        <v>972.11528150940592</v>
      </c>
      <c r="G119" s="9">
        <f ca="1">IF(Amortization[[#This Row],[還款日]]="",0,PropertyTaxAmount)</f>
        <v>0</v>
      </c>
      <c r="H119" s="9">
        <f ca="1">IF(Amortization[[#This Row],[還款日]]="",0,Amortization[[#This Row],[利息]]+Amortization[[#This Row],[本金]]+Amortization[[#This Row],[其它月費]])</f>
        <v>2428.4440548585681</v>
      </c>
      <c r="I119" s="9">
        <f ca="1">IF(Amortization[[#This Row],[還款日]]="",0,Amortization[[#This Row],[開始貸款金額]]-Amortization[[#This Row],[本金]])</f>
        <v>388354.33955977653</v>
      </c>
      <c r="J119" s="10">
        <f ca="1">IF(Amortization[[#This Row],[月結餘貸款]]&gt;0,LastRow-ROW(),0)</f>
        <v>244</v>
      </c>
    </row>
    <row r="120" spans="2:10" ht="15" customHeight="1" x14ac:dyDescent="0.3">
      <c r="B120" s="7">
        <f>ROWS($B$4:B120)</f>
        <v>117</v>
      </c>
      <c r="C120" s="8">
        <f ca="1">IF(ValuesEntered,IF(Amortization[[#This Row],['#]]&lt;=DurationOfLoan,IF(ROW()-ROW(Amortization[[#Headers],[還款日]])=1,LoanStart,IF(I119&gt;0,EDATE(C119,1),"")),""),"")</f>
        <v>46449</v>
      </c>
      <c r="D120" s="9">
        <f ca="1">IF(ROW()-ROW(Amortization[[#Headers],[開始貸款金額]])=1,LoanAmount,IF(Amortization[[#This Row],[還款日]]="",0,INDEX(Amortization[], ROW()-4,8)))</f>
        <v>388354.33955977653</v>
      </c>
      <c r="E120" s="9">
        <f ca="1">IF(ValuesEntered,IF(ROW()-ROW(Amortization[[#Headers],[利息]])=1,-IPMT(InterestRate/12,1,DurationOfLoan-ROWS($C$4:C120)+1,Amortization[[#This Row],[開始貸款金額]]),IFERROR(-IPMT(InterestRate/12,1,Amortization[[#This Row],[剩下月數]],D121),0)),0)</f>
        <v>1452.6696706723556</v>
      </c>
      <c r="F120" s="9">
        <f ca="1">IFERROR(IF(AND(ValuesEntered,Amortization[[#This Row],[還款日]]&lt;&gt;""),-PPMT(InterestRate/12,1,DurationOfLoan-ROWS($C$4:C120)+1,Amortization[[#This Row],[開始貸款金額]]),""),0)</f>
        <v>975.76071381506608</v>
      </c>
      <c r="G120" s="9">
        <f ca="1">IF(Amortization[[#This Row],[還款日]]="",0,PropertyTaxAmount)</f>
        <v>0</v>
      </c>
      <c r="H120" s="9">
        <f ca="1">IF(Amortization[[#This Row],[還款日]]="",0,Amortization[[#This Row],[利息]]+Amortization[[#This Row],[本金]]+Amortization[[#This Row],[其它月費]])</f>
        <v>2428.4303844874216</v>
      </c>
      <c r="I120" s="9">
        <f ca="1">IF(Amortization[[#This Row],[還款日]]="",0,Amortization[[#This Row],[開始貸款金額]]-Amortization[[#This Row],[本金]])</f>
        <v>387378.57884596149</v>
      </c>
      <c r="J120" s="10">
        <f ca="1">IF(Amortization[[#This Row],[月結餘貸款]]&gt;0,LastRow-ROW(),0)</f>
        <v>243</v>
      </c>
    </row>
    <row r="121" spans="2:10" ht="15" customHeight="1" x14ac:dyDescent="0.3">
      <c r="B121" s="7">
        <f>ROWS($B$4:B121)</f>
        <v>118</v>
      </c>
      <c r="C121" s="8">
        <f ca="1">IF(ValuesEntered,IF(Amortization[[#This Row],['#]]&lt;=DurationOfLoan,IF(ROW()-ROW(Amortization[[#Headers],[還款日]])=1,LoanStart,IF(I120&gt;0,EDATE(C120,1),"")),""),"")</f>
        <v>46480</v>
      </c>
      <c r="D121" s="9">
        <f ca="1">IF(ROW()-ROW(Amortization[[#Headers],[開始貸款金額]])=1,LoanAmount,IF(Amortization[[#This Row],[還款日]]="",0,INDEX(Amortization[], ROW()-4,8)))</f>
        <v>387378.57884596149</v>
      </c>
      <c r="E121" s="9">
        <f ca="1">IF(ValuesEntered,IF(ROW()-ROW(Amortization[[#Headers],[利息]])=1,-IPMT(InterestRate/12,1,DurationOfLoan-ROWS($C$4:C121)+1,Amortization[[#This Row],[開始貸款金額]]),IFERROR(-IPMT(InterestRate/12,1,Amortization[[#This Row],[剩下月數]],D122),0)),0)</f>
        <v>1448.996846360511</v>
      </c>
      <c r="F121" s="9">
        <f ca="1">IFERROR(IF(AND(ValuesEntered,Amortization[[#This Row],[還款日]]&lt;&gt;""),-PPMT(InterestRate/12,1,DurationOfLoan-ROWS($C$4:C121)+1,Amortization[[#This Row],[開始貸款金額]]),""),0)</f>
        <v>979.41981649187267</v>
      </c>
      <c r="G121" s="9">
        <f ca="1">IF(Amortization[[#This Row],[還款日]]="",0,PropertyTaxAmount)</f>
        <v>0</v>
      </c>
      <c r="H121" s="9">
        <f ca="1">IF(Amortization[[#This Row],[還款日]]="",0,Amortization[[#This Row],[利息]]+Amortization[[#This Row],[本金]]+Amortization[[#This Row],[其它月費]])</f>
        <v>2428.4166628523835</v>
      </c>
      <c r="I121" s="9">
        <f ca="1">IF(Amortization[[#This Row],[還款日]]="",0,Amortization[[#This Row],[開始貸款金額]]-Amortization[[#This Row],[本金]])</f>
        <v>386399.15902946959</v>
      </c>
      <c r="J121" s="10">
        <f ca="1">IF(Amortization[[#This Row],[月結餘貸款]]&gt;0,LastRow-ROW(),0)</f>
        <v>242</v>
      </c>
    </row>
    <row r="122" spans="2:10" ht="15" customHeight="1" x14ac:dyDescent="0.3">
      <c r="B122" s="7">
        <f>ROWS($B$4:B122)</f>
        <v>119</v>
      </c>
      <c r="C122" s="8">
        <f ca="1">IF(ValuesEntered,IF(Amortization[[#This Row],['#]]&lt;=DurationOfLoan,IF(ROW()-ROW(Amortization[[#Headers],[還款日]])=1,LoanStart,IF(I121&gt;0,EDATE(C121,1),"")),""),"")</f>
        <v>46510</v>
      </c>
      <c r="D122" s="9">
        <f ca="1">IF(ROW()-ROW(Amortization[[#Headers],[開始貸款金額]])=1,LoanAmount,IF(Amortization[[#This Row],[還款日]]="",0,INDEX(Amortization[], ROW()-4,8)))</f>
        <v>386399.15902946959</v>
      </c>
      <c r="E122" s="9">
        <f ca="1">IF(ValuesEntered,IF(ROW()-ROW(Amortization[[#Headers],[利息]])=1,-IPMT(InterestRate/12,1,DurationOfLoan-ROWS($C$4:C122)+1,Amortization[[#This Row],[開始貸款金額]]),IFERROR(-IPMT(InterestRate/12,1,Amortization[[#This Row],[剩下月數]],D123),0)),0)</f>
        <v>1445.3102489574969</v>
      </c>
      <c r="F122" s="9">
        <f ca="1">IFERROR(IF(AND(ValuesEntered,Amortization[[#This Row],[還款日]]&lt;&gt;""),-PPMT(InterestRate/12,1,DurationOfLoan-ROWS($C$4:C122)+1,Amortization[[#This Row],[開始貸款金額]]),""),0)</f>
        <v>983.09264080371713</v>
      </c>
      <c r="G122" s="9">
        <f ca="1">IF(Amortization[[#This Row],[還款日]]="",0,PropertyTaxAmount)</f>
        <v>0</v>
      </c>
      <c r="H122" s="9">
        <f ca="1">IF(Amortization[[#This Row],[還款日]]="",0,Amortization[[#This Row],[利息]]+Amortization[[#This Row],[本金]]+Amortization[[#This Row],[其它月費]])</f>
        <v>2428.4028897612143</v>
      </c>
      <c r="I122" s="9">
        <f ca="1">IF(Amortization[[#This Row],[還款日]]="",0,Amortization[[#This Row],[開始貸款金額]]-Amortization[[#This Row],[本金]])</f>
        <v>385416.06638866587</v>
      </c>
      <c r="J122" s="10">
        <f ca="1">IF(Amortization[[#This Row],[月結餘貸款]]&gt;0,LastRow-ROW(),0)</f>
        <v>241</v>
      </c>
    </row>
    <row r="123" spans="2:10" ht="15" customHeight="1" x14ac:dyDescent="0.3">
      <c r="B123" s="7">
        <f>ROWS($B$4:B123)</f>
        <v>120</v>
      </c>
      <c r="C123" s="8">
        <f ca="1">IF(ValuesEntered,IF(Amortization[[#This Row],['#]]&lt;=DurationOfLoan,IF(ROW()-ROW(Amortization[[#Headers],[還款日]])=1,LoanStart,IF(I122&gt;0,EDATE(C122,1),"")),""),"")</f>
        <v>46541</v>
      </c>
      <c r="D123" s="9">
        <f ca="1">IF(ROW()-ROW(Amortization[[#Headers],[開始貸款金額]])=1,LoanAmount,IF(Amortization[[#This Row],[還款日]]="",0,INDEX(Amortization[], ROW()-4,8)))</f>
        <v>385416.06638866587</v>
      </c>
      <c r="E123" s="9">
        <f ca="1">IF(ValuesEntered,IF(ROW()-ROW(Amortization[[#Headers],[利息]])=1,-IPMT(InterestRate/12,1,DurationOfLoan-ROWS($C$4:C123)+1,Amortization[[#This Row],[開始貸款金額]]),IFERROR(-IPMT(InterestRate/12,1,Amortization[[#This Row],[剩下月數]],D124),0)),0)</f>
        <v>1441.6098268142216</v>
      </c>
      <c r="F123" s="9">
        <f ca="1">IFERROR(IF(AND(ValuesEntered,Amortization[[#This Row],[還款日]]&lt;&gt;""),-PPMT(InterestRate/12,1,DurationOfLoan-ROWS($C$4:C123)+1,Amortization[[#This Row],[開始貸款金額]]),""),0)</f>
        <v>986.77923820673084</v>
      </c>
      <c r="G123" s="9">
        <f ca="1">IF(Amortization[[#This Row],[還款日]]="",0,PropertyTaxAmount)</f>
        <v>0</v>
      </c>
      <c r="H123" s="9">
        <f ca="1">IF(Amortization[[#This Row],[還款日]]="",0,Amortization[[#This Row],[利息]]+Amortization[[#This Row],[本金]]+Amortization[[#This Row],[其它月費]])</f>
        <v>2428.3890650209523</v>
      </c>
      <c r="I123" s="9">
        <f ca="1">IF(Amortization[[#This Row],[還款日]]="",0,Amortization[[#This Row],[開始貸款金額]]-Amortization[[#This Row],[本金]])</f>
        <v>384429.28715045913</v>
      </c>
      <c r="J123" s="10">
        <f ca="1">IF(Amortization[[#This Row],[月結餘貸款]]&gt;0,LastRow-ROW(),0)</f>
        <v>240</v>
      </c>
    </row>
    <row r="124" spans="2:10" ht="15" customHeight="1" x14ac:dyDescent="0.3">
      <c r="B124" s="7">
        <f>ROWS($B$4:B124)</f>
        <v>121</v>
      </c>
      <c r="C124" s="8">
        <f ca="1">IF(ValuesEntered,IF(Amortization[[#This Row],['#]]&lt;=DurationOfLoan,IF(ROW()-ROW(Amortization[[#Headers],[還款日]])=1,LoanStart,IF(I123&gt;0,EDATE(C123,1),"")),""),"")</f>
        <v>46571</v>
      </c>
      <c r="D124" s="9">
        <f ca="1">IF(ROW()-ROW(Amortization[[#Headers],[開始貸款金額]])=1,LoanAmount,IF(Amortization[[#This Row],[還款日]]="",0,INDEX(Amortization[], ROW()-4,8)))</f>
        <v>384429.28715045913</v>
      </c>
      <c r="E124" s="9">
        <f ca="1">IF(ValuesEntered,IF(ROW()-ROW(Amortization[[#Headers],[利息]])=1,-IPMT(InterestRate/12,1,DurationOfLoan-ROWS($C$4:C124)+1,Amortization[[#This Row],[開始貸款金額]]),IFERROR(-IPMT(InterestRate/12,1,Amortization[[#This Row],[剩下月數]],D125),0)),0)</f>
        <v>1437.8955280879088</v>
      </c>
      <c r="F124" s="9">
        <f ca="1">IFERROR(IF(AND(ValuesEntered,Amortization[[#This Row],[還款日]]&lt;&gt;""),-PPMT(InterestRate/12,1,DurationOfLoan-ROWS($C$4:C124)+1,Amortization[[#This Row],[開始貸款金額]]),""),0)</f>
        <v>990.47966035000616</v>
      </c>
      <c r="G124" s="9">
        <f ca="1">IF(Amortization[[#This Row],[還款日]]="",0,PropertyTaxAmount)</f>
        <v>0</v>
      </c>
      <c r="H124" s="9">
        <f ca="1">IF(Amortization[[#This Row],[還款日]]="",0,Amortization[[#This Row],[利息]]+Amortization[[#This Row],[本金]]+Amortization[[#This Row],[其它月費]])</f>
        <v>2428.3751884379149</v>
      </c>
      <c r="I124" s="9">
        <f ca="1">IF(Amortization[[#This Row],[還款日]]="",0,Amortization[[#This Row],[開始貸款金額]]-Amortization[[#This Row],[本金]])</f>
        <v>383438.80749010912</v>
      </c>
      <c r="J124" s="10">
        <f ca="1">IF(Amortization[[#This Row],[月結餘貸款]]&gt;0,LastRow-ROW(),0)</f>
        <v>239</v>
      </c>
    </row>
    <row r="125" spans="2:10" ht="15" customHeight="1" x14ac:dyDescent="0.3">
      <c r="B125" s="7">
        <f>ROWS($B$4:B125)</f>
        <v>122</v>
      </c>
      <c r="C125" s="8">
        <f ca="1">IF(ValuesEntered,IF(Amortization[[#This Row],['#]]&lt;=DurationOfLoan,IF(ROW()-ROW(Amortization[[#Headers],[還款日]])=1,LoanStart,IF(I124&gt;0,EDATE(C124,1),"")),""),"")</f>
        <v>46602</v>
      </c>
      <c r="D125" s="9">
        <f ca="1">IF(ROW()-ROW(Amortization[[#Headers],[開始貸款金額]])=1,LoanAmount,IF(Amortization[[#This Row],[還款日]]="",0,INDEX(Amortization[], ROW()-4,8)))</f>
        <v>383438.80749010912</v>
      </c>
      <c r="E125" s="9">
        <f ca="1">IF(ValuesEntered,IF(ROW()-ROW(Amortization[[#Headers],[利息]])=1,-IPMT(InterestRate/12,1,DurationOfLoan-ROWS($C$4:C125)+1,Amortization[[#This Row],[開始貸款金額]]),IFERROR(-IPMT(InterestRate/12,1,Amortization[[#This Row],[剩下月數]],D126),0)),0)</f>
        <v>1434.1673007413731</v>
      </c>
      <c r="F125" s="9">
        <f ca="1">IFERROR(IF(AND(ValuesEntered,Amortization[[#This Row],[還款日]]&lt;&gt;""),-PPMT(InterestRate/12,1,DurationOfLoan-ROWS($C$4:C125)+1,Amortization[[#This Row],[開始貸款金額]]),""),0)</f>
        <v>994.19395907631849</v>
      </c>
      <c r="G125" s="9">
        <f ca="1">IF(Amortization[[#This Row],[還款日]]="",0,PropertyTaxAmount)</f>
        <v>0</v>
      </c>
      <c r="H125" s="9">
        <f ca="1">IF(Amortization[[#This Row],[還款日]]="",0,Amortization[[#This Row],[利息]]+Amortization[[#This Row],[本金]]+Amortization[[#This Row],[其它月費]])</f>
        <v>2428.3612598176915</v>
      </c>
      <c r="I125" s="9">
        <f ca="1">IF(Amortization[[#This Row],[還款日]]="",0,Amortization[[#This Row],[開始貸款金額]]-Amortization[[#This Row],[本金]])</f>
        <v>382444.61353103281</v>
      </c>
      <c r="J125" s="10">
        <f ca="1">IF(Amortization[[#This Row],[月結餘貸款]]&gt;0,LastRow-ROW(),0)</f>
        <v>238</v>
      </c>
    </row>
    <row r="126" spans="2:10" ht="15" customHeight="1" x14ac:dyDescent="0.3">
      <c r="B126" s="7">
        <f>ROWS($B$4:B126)</f>
        <v>123</v>
      </c>
      <c r="C126" s="8">
        <f ca="1">IF(ValuesEntered,IF(Amortization[[#This Row],['#]]&lt;=DurationOfLoan,IF(ROW()-ROW(Amortization[[#Headers],[還款日]])=1,LoanStart,IF(I125&gt;0,EDATE(C125,1),"")),""),"")</f>
        <v>46633</v>
      </c>
      <c r="D126" s="9">
        <f ca="1">IF(ROW()-ROW(Amortization[[#Headers],[開始貸款金額]])=1,LoanAmount,IF(Amortization[[#This Row],[還款日]]="",0,INDEX(Amortization[], ROW()-4,8)))</f>
        <v>382444.61353103281</v>
      </c>
      <c r="E126" s="9">
        <f ca="1">IF(ValuesEntered,IF(ROW()-ROW(Amortization[[#Headers],[利息]])=1,-IPMT(InterestRate/12,1,DurationOfLoan-ROWS($C$4:C126)+1,Amortization[[#This Row],[開始貸款金額]]),IFERROR(-IPMT(InterestRate/12,1,Amortization[[#This Row],[剩下月數]],D127),0)),0)</f>
        <v>1430.4250925422873</v>
      </c>
      <c r="F126" s="9">
        <f ca="1">IFERROR(IF(AND(ValuesEntered,Amortization[[#This Row],[還款日]]&lt;&gt;""),-PPMT(InterestRate/12,1,DurationOfLoan-ROWS($C$4:C126)+1,Amortization[[#This Row],[開始貸款金額]]),""),0)</f>
        <v>997.92218642285479</v>
      </c>
      <c r="G126" s="9">
        <f ca="1">IF(Amortization[[#This Row],[還款日]]="",0,PropertyTaxAmount)</f>
        <v>0</v>
      </c>
      <c r="H126" s="9">
        <f ca="1">IF(Amortization[[#This Row],[還款日]]="",0,Amortization[[#This Row],[利息]]+Amortization[[#This Row],[本金]]+Amortization[[#This Row],[其它月費]])</f>
        <v>2428.3472789651423</v>
      </c>
      <c r="I126" s="9">
        <f ca="1">IF(Amortization[[#This Row],[還款日]]="",0,Amortization[[#This Row],[開始貸款金額]]-Amortization[[#This Row],[本金]])</f>
        <v>381446.69134460995</v>
      </c>
      <c r="J126" s="10">
        <f ca="1">IF(Amortization[[#This Row],[月結餘貸款]]&gt;0,LastRow-ROW(),0)</f>
        <v>237</v>
      </c>
    </row>
    <row r="127" spans="2:10" ht="15" customHeight="1" x14ac:dyDescent="0.3">
      <c r="B127" s="7">
        <f>ROWS($B$4:B127)</f>
        <v>124</v>
      </c>
      <c r="C127" s="8">
        <f ca="1">IF(ValuesEntered,IF(Amortization[[#This Row],['#]]&lt;=DurationOfLoan,IF(ROW()-ROW(Amortization[[#Headers],[還款日]])=1,LoanStart,IF(I126&gt;0,EDATE(C126,1),"")),""),"")</f>
        <v>46663</v>
      </c>
      <c r="D127" s="9">
        <f ca="1">IF(ROW()-ROW(Amortization[[#Headers],[開始貸款金額]])=1,LoanAmount,IF(Amortization[[#This Row],[還款日]]="",0,INDEX(Amortization[], ROW()-4,8)))</f>
        <v>381446.69134460995</v>
      </c>
      <c r="E127" s="9">
        <f ca="1">IF(ValuesEntered,IF(ROW()-ROW(Amortization[[#Headers],[利息]])=1,-IPMT(InterestRate/12,1,DurationOfLoan-ROWS($C$4:C127)+1,Amortization[[#This Row],[開始貸款金額]]),IFERROR(-IPMT(InterestRate/12,1,Amortization[[#This Row],[剩下月數]],D128),0)),0)</f>
        <v>1426.6688510624551</v>
      </c>
      <c r="F127" s="9">
        <f ca="1">IFERROR(IF(AND(ValuesEntered,Amortization[[#This Row],[還款日]]&lt;&gt;""),-PPMT(InterestRate/12,1,DurationOfLoan-ROWS($C$4:C127)+1,Amortization[[#This Row],[開始貸款金額]]),""),0)</f>
        <v>1001.6643946219408</v>
      </c>
      <c r="G127" s="9">
        <f ca="1">IF(Amortization[[#This Row],[還款日]]="",0,PropertyTaxAmount)</f>
        <v>0</v>
      </c>
      <c r="H127" s="9">
        <f ca="1">IF(Amortization[[#This Row],[還款日]]="",0,Amortization[[#This Row],[利息]]+Amortization[[#This Row],[本金]]+Amortization[[#This Row],[其它月費]])</f>
        <v>2428.3332456843959</v>
      </c>
      <c r="I127" s="9">
        <f ca="1">IF(Amortization[[#This Row],[還款日]]="",0,Amortization[[#This Row],[開始貸款金額]]-Amortization[[#This Row],[本金]])</f>
        <v>380445.02694998804</v>
      </c>
      <c r="J127" s="10">
        <f ca="1">IF(Amortization[[#This Row],[月結餘貸款]]&gt;0,LastRow-ROW(),0)</f>
        <v>236</v>
      </c>
    </row>
    <row r="128" spans="2:10" ht="15" customHeight="1" x14ac:dyDescent="0.3">
      <c r="B128" s="7">
        <f>ROWS($B$4:B128)</f>
        <v>125</v>
      </c>
      <c r="C128" s="8">
        <f ca="1">IF(ValuesEntered,IF(Amortization[[#This Row],['#]]&lt;=DurationOfLoan,IF(ROW()-ROW(Amortization[[#Headers],[還款日]])=1,LoanStart,IF(I127&gt;0,EDATE(C127,1),"")),""),"")</f>
        <v>46694</v>
      </c>
      <c r="D128" s="9">
        <f ca="1">IF(ROW()-ROW(Amortization[[#Headers],[開始貸款金額]])=1,LoanAmount,IF(Amortization[[#This Row],[還款日]]="",0,INDEX(Amortization[], ROW()-4,8)))</f>
        <v>380445.02694998804</v>
      </c>
      <c r="E128" s="9">
        <f ca="1">IF(ValuesEntered,IF(ROW()-ROW(Amortization[[#Headers],[利息]])=1,-IPMT(InterestRate/12,1,DurationOfLoan-ROWS($C$4:C128)+1,Amortization[[#This Row],[開始貸款金額]]),IFERROR(-IPMT(InterestRate/12,1,Amortization[[#This Row],[剩下月數]],D129),0)),0)</f>
        <v>1422.8985236770734</v>
      </c>
      <c r="F128" s="9">
        <f ca="1">IFERROR(IF(AND(ValuesEntered,Amortization[[#This Row],[還款日]]&lt;&gt;""),-PPMT(InterestRate/12,1,DurationOfLoan-ROWS($C$4:C128)+1,Amortization[[#This Row],[開始貸款金額]]),""),0)</f>
        <v>1005.4206361017732</v>
      </c>
      <c r="G128" s="9">
        <f ca="1">IF(Amortization[[#This Row],[還款日]]="",0,PropertyTaxAmount)</f>
        <v>0</v>
      </c>
      <c r="H128" s="9">
        <f ca="1">IF(Amortization[[#This Row],[還款日]]="",0,Amortization[[#This Row],[利息]]+Amortization[[#This Row],[本金]]+Amortization[[#This Row],[其它月費]])</f>
        <v>2428.3191597788464</v>
      </c>
      <c r="I128" s="9">
        <f ca="1">IF(Amortization[[#This Row],[還款日]]="",0,Amortization[[#This Row],[開始貸款金額]]-Amortization[[#This Row],[本金]])</f>
        <v>379439.60631388624</v>
      </c>
      <c r="J128" s="10">
        <f ca="1">IF(Amortization[[#This Row],[月結餘貸款]]&gt;0,LastRow-ROW(),0)</f>
        <v>235</v>
      </c>
    </row>
    <row r="129" spans="2:10" ht="15" customHeight="1" x14ac:dyDescent="0.3">
      <c r="B129" s="7">
        <f>ROWS($B$4:B129)</f>
        <v>126</v>
      </c>
      <c r="C129" s="8">
        <f ca="1">IF(ValuesEntered,IF(Amortization[[#This Row],['#]]&lt;=DurationOfLoan,IF(ROW()-ROW(Amortization[[#Headers],[還款日]])=1,LoanStart,IF(I128&gt;0,EDATE(C128,1),"")),""),"")</f>
        <v>46724</v>
      </c>
      <c r="D129" s="9">
        <f ca="1">IF(ROW()-ROW(Amortization[[#Headers],[開始貸款金額]])=1,LoanAmount,IF(Amortization[[#This Row],[還款日]]="",0,INDEX(Amortization[], ROW()-4,8)))</f>
        <v>379439.60631388624</v>
      </c>
      <c r="E129" s="9">
        <f ca="1">IF(ValuesEntered,IF(ROW()-ROW(Amortization[[#Headers],[利息]])=1,-IPMT(InterestRate/12,1,DurationOfLoan-ROWS($C$4:C129)+1,Amortization[[#This Row],[開始貸款金額]]),IFERROR(-IPMT(InterestRate/12,1,Amortization[[#This Row],[剩下月數]],D130),0)),0)</f>
        <v>1419.1140575639965</v>
      </c>
      <c r="F129" s="9">
        <f ca="1">IFERROR(IF(AND(ValuesEntered,Amortization[[#This Row],[還款日]]&lt;&gt;""),-PPMT(InterestRate/12,1,DurationOfLoan-ROWS($C$4:C129)+1,Amortization[[#This Row],[開始貸款金額]]),""),0)</f>
        <v>1009.1909634871547</v>
      </c>
      <c r="G129" s="9">
        <f ca="1">IF(Amortization[[#This Row],[還款日]]="",0,PropertyTaxAmount)</f>
        <v>0</v>
      </c>
      <c r="H129" s="9">
        <f ca="1">IF(Amortization[[#This Row],[還款日]]="",0,Amortization[[#This Row],[利息]]+Amortization[[#This Row],[本金]]+Amortization[[#This Row],[其它月費]])</f>
        <v>2428.305021051151</v>
      </c>
      <c r="I129" s="9">
        <f ca="1">IF(Amortization[[#This Row],[還款日]]="",0,Amortization[[#This Row],[開始貸款金額]]-Amortization[[#This Row],[本金]])</f>
        <v>378430.4153503991</v>
      </c>
      <c r="J129" s="10">
        <f ca="1">IF(Amortization[[#This Row],[月結餘貸款]]&gt;0,LastRow-ROW(),0)</f>
        <v>234</v>
      </c>
    </row>
    <row r="130" spans="2:10" ht="15" customHeight="1" x14ac:dyDescent="0.3">
      <c r="B130" s="7">
        <f>ROWS($B$4:B130)</f>
        <v>127</v>
      </c>
      <c r="C130" s="8">
        <f ca="1">IF(ValuesEntered,IF(Amortization[[#This Row],['#]]&lt;=DurationOfLoan,IF(ROW()-ROW(Amortization[[#Headers],[還款日]])=1,LoanStart,IF(I129&gt;0,EDATE(C129,1),"")),""),"")</f>
        <v>46755</v>
      </c>
      <c r="D130" s="9">
        <f ca="1">IF(ROW()-ROW(Amortization[[#Headers],[開始貸款金額]])=1,LoanAmount,IF(Amortization[[#This Row],[還款日]]="",0,INDEX(Amortization[], ROW()-4,8)))</f>
        <v>378430.4153503991</v>
      </c>
      <c r="E130" s="9">
        <f ca="1">IF(ValuesEntered,IF(ROW()-ROW(Amortization[[#Headers],[利息]])=1,-IPMT(InterestRate/12,1,DurationOfLoan-ROWS($C$4:C130)+1,Amortization[[#This Row],[開始貸款金額]]),IFERROR(-IPMT(InterestRate/12,1,Amortization[[#This Row],[剩下月數]],D131),0)),0)</f>
        <v>1415.3153997029958</v>
      </c>
      <c r="F130" s="9">
        <f ca="1">IFERROR(IF(AND(ValuesEntered,Amortization[[#This Row],[還款日]]&lt;&gt;""),-PPMT(InterestRate/12,1,DurationOfLoan-ROWS($C$4:C130)+1,Amortization[[#This Row],[開始貸款金額]]),""),0)</f>
        <v>1012.9754296002315</v>
      </c>
      <c r="G130" s="9">
        <f ca="1">IF(Amortization[[#This Row],[還款日]]="",0,PropertyTaxAmount)</f>
        <v>0</v>
      </c>
      <c r="H130" s="9">
        <f ca="1">IF(Amortization[[#This Row],[還款日]]="",0,Amortization[[#This Row],[利息]]+Amortization[[#This Row],[本金]]+Amortization[[#This Row],[其它月費]])</f>
        <v>2428.2908293032274</v>
      </c>
      <c r="I130" s="9">
        <f ca="1">IF(Amortization[[#This Row],[還款日]]="",0,Amortization[[#This Row],[開始貸款金額]]-Amortization[[#This Row],[本金]])</f>
        <v>377417.43992079888</v>
      </c>
      <c r="J130" s="10">
        <f ca="1">IF(Amortization[[#This Row],[月結餘貸款]]&gt;0,LastRow-ROW(),0)</f>
        <v>233</v>
      </c>
    </row>
    <row r="131" spans="2:10" ht="15" customHeight="1" x14ac:dyDescent="0.3">
      <c r="B131" s="7">
        <f>ROWS($B$4:B131)</f>
        <v>128</v>
      </c>
      <c r="C131" s="8">
        <f ca="1">IF(ValuesEntered,IF(Amortization[[#This Row],['#]]&lt;=DurationOfLoan,IF(ROW()-ROW(Amortization[[#Headers],[還款日]])=1,LoanStart,IF(I130&gt;0,EDATE(C130,1),"")),""),"")</f>
        <v>46786</v>
      </c>
      <c r="D131" s="9">
        <f ca="1">IF(ROW()-ROW(Amortization[[#Headers],[開始貸款金額]])=1,LoanAmount,IF(Amortization[[#This Row],[還款日]]="",0,INDEX(Amortization[], ROW()-4,8)))</f>
        <v>377417.43992079888</v>
      </c>
      <c r="E131" s="9">
        <f ca="1">IF(ValuesEntered,IF(ROW()-ROW(Amortization[[#Headers],[利息]])=1,-IPMT(InterestRate/12,1,DurationOfLoan-ROWS($C$4:C131)+1,Amortization[[#This Row],[開始貸款金額]]),IFERROR(-IPMT(InterestRate/12,1,Amortization[[#This Row],[剩下月數]],D132),0)),0)</f>
        <v>1411.502496875016</v>
      </c>
      <c r="F131" s="9">
        <f ca="1">IFERROR(IF(AND(ValuesEntered,Amortization[[#This Row],[還款日]]&lt;&gt;""),-PPMT(InterestRate/12,1,DurationOfLoan-ROWS($C$4:C131)+1,Amortization[[#This Row],[開始貸款金額]]),""),0)</f>
        <v>1016.7740874612323</v>
      </c>
      <c r="G131" s="9">
        <f ca="1">IF(Amortization[[#This Row],[還款日]]="",0,PropertyTaxAmount)</f>
        <v>0</v>
      </c>
      <c r="H131" s="9">
        <f ca="1">IF(Amortization[[#This Row],[還款日]]="",0,Amortization[[#This Row],[利息]]+Amortization[[#This Row],[本金]]+Amortization[[#This Row],[其它月費]])</f>
        <v>2428.2765843362486</v>
      </c>
      <c r="I131" s="9">
        <f ca="1">IF(Amortization[[#This Row],[還款日]]="",0,Amortization[[#This Row],[開始貸款金額]]-Amortization[[#This Row],[本金]])</f>
        <v>376400.66583333764</v>
      </c>
      <c r="J131" s="10">
        <f ca="1">IF(Amortization[[#This Row],[月結餘貸款]]&gt;0,LastRow-ROW(),0)</f>
        <v>232</v>
      </c>
    </row>
    <row r="132" spans="2:10" ht="15" customHeight="1" x14ac:dyDescent="0.3">
      <c r="B132" s="7">
        <f>ROWS($B$4:B132)</f>
        <v>129</v>
      </c>
      <c r="C132" s="8">
        <f ca="1">IF(ValuesEntered,IF(Amortization[[#This Row],['#]]&lt;=DurationOfLoan,IF(ROW()-ROW(Amortization[[#Headers],[還款日]])=1,LoanStart,IF(I131&gt;0,EDATE(C131,1),"")),""),"")</f>
        <v>46815</v>
      </c>
      <c r="D132" s="9">
        <f ca="1">IF(ROW()-ROW(Amortization[[#Headers],[開始貸款金額]])=1,LoanAmount,IF(Amortization[[#This Row],[還款日]]="",0,INDEX(Amortization[], ROW()-4,8)))</f>
        <v>376400.66583333764</v>
      </c>
      <c r="E132" s="9">
        <f ca="1">IF(ValuesEntered,IF(ROW()-ROW(Amortization[[#Headers],[利息]])=1,-IPMT(InterestRate/12,1,DurationOfLoan-ROWS($C$4:C132)+1,Amortization[[#This Row],[開始貸款金額]]),IFERROR(-IPMT(InterestRate/12,1,Amortization[[#This Row],[剩下月數]],D133),0)),0)</f>
        <v>1407.6752956614316</v>
      </c>
      <c r="F132" s="9">
        <f ca="1">IFERROR(IF(AND(ValuesEntered,Amortization[[#This Row],[還款日]]&lt;&gt;""),-PPMT(InterestRate/12,1,DurationOfLoan-ROWS($C$4:C132)+1,Amortization[[#This Row],[開始貸款金額]]),""),0)</f>
        <v>1020.5869902892122</v>
      </c>
      <c r="G132" s="9">
        <f ca="1">IF(Amortization[[#This Row],[還款日]]="",0,PropertyTaxAmount)</f>
        <v>0</v>
      </c>
      <c r="H132" s="9">
        <f ca="1">IF(Amortization[[#This Row],[還款日]]="",0,Amortization[[#This Row],[利息]]+Amortization[[#This Row],[本金]]+Amortization[[#This Row],[其它月費]])</f>
        <v>2428.2622859506437</v>
      </c>
      <c r="I132" s="9">
        <f ca="1">IF(Amortization[[#This Row],[還款日]]="",0,Amortization[[#This Row],[開始貸款金額]]-Amortization[[#This Row],[本金]])</f>
        <v>375380.07884304842</v>
      </c>
      <c r="J132" s="10">
        <f ca="1">IF(Amortization[[#This Row],[月結餘貸款]]&gt;0,LastRow-ROW(),0)</f>
        <v>231</v>
      </c>
    </row>
    <row r="133" spans="2:10" ht="15" customHeight="1" x14ac:dyDescent="0.3">
      <c r="B133" s="7">
        <f>ROWS($B$4:B133)</f>
        <v>130</v>
      </c>
      <c r="C133" s="8">
        <f ca="1">IF(ValuesEntered,IF(Amortization[[#This Row],['#]]&lt;=DurationOfLoan,IF(ROW()-ROW(Amortization[[#Headers],[還款日]])=1,LoanStart,IF(I132&gt;0,EDATE(C132,1),"")),""),"")</f>
        <v>46846</v>
      </c>
      <c r="D133" s="9">
        <f ca="1">IF(ROW()-ROW(Amortization[[#Headers],[開始貸款金額]])=1,LoanAmount,IF(Amortization[[#This Row],[還款日]]="",0,INDEX(Amortization[], ROW()-4,8)))</f>
        <v>375380.07884304842</v>
      </c>
      <c r="E133" s="9">
        <f ca="1">IF(ValuesEntered,IF(ROW()-ROW(Amortization[[#Headers],[利息]])=1,-IPMT(InterestRate/12,1,DurationOfLoan-ROWS($C$4:C133)+1,Amortization[[#This Row],[開始貸款金額]]),IFERROR(-IPMT(InterestRate/12,1,Amortization[[#This Row],[剩下月數]],D134),0)),0)</f>
        <v>1403.8337424432962</v>
      </c>
      <c r="F133" s="9">
        <f ca="1">IFERROR(IF(AND(ValuesEntered,Amortization[[#This Row],[還款日]]&lt;&gt;""),-PPMT(InterestRate/12,1,DurationOfLoan-ROWS($C$4:C133)+1,Amortization[[#This Row],[開始貸款金額]]),""),0)</f>
        <v>1024.4141915027965</v>
      </c>
      <c r="G133" s="9">
        <f ca="1">IF(Amortization[[#This Row],[還款日]]="",0,PropertyTaxAmount)</f>
        <v>0</v>
      </c>
      <c r="H133" s="9">
        <f ca="1">IF(Amortization[[#This Row],[還款日]]="",0,Amortization[[#This Row],[利息]]+Amortization[[#This Row],[本金]]+Amortization[[#This Row],[其它月費]])</f>
        <v>2428.2479339460924</v>
      </c>
      <c r="I133" s="9">
        <f ca="1">IF(Amortization[[#This Row],[還款日]]="",0,Amortization[[#This Row],[開始貸款金額]]-Amortization[[#This Row],[本金]])</f>
        <v>374355.66465154564</v>
      </c>
      <c r="J133" s="10">
        <f ca="1">IF(Amortization[[#This Row],[月結餘貸款]]&gt;0,LastRow-ROW(),0)</f>
        <v>230</v>
      </c>
    </row>
    <row r="134" spans="2:10" ht="15" customHeight="1" x14ac:dyDescent="0.3">
      <c r="B134" s="7">
        <f>ROWS($B$4:B134)</f>
        <v>131</v>
      </c>
      <c r="C134" s="8">
        <f ca="1">IF(ValuesEntered,IF(Amortization[[#This Row],['#]]&lt;=DurationOfLoan,IF(ROW()-ROW(Amortization[[#Headers],[還款日]])=1,LoanStart,IF(I133&gt;0,EDATE(C133,1),"")),""),"")</f>
        <v>46876</v>
      </c>
      <c r="D134" s="9">
        <f ca="1">IF(ROW()-ROW(Amortization[[#Headers],[開始貸款金額]])=1,LoanAmount,IF(Amortization[[#This Row],[還款日]]="",0,INDEX(Amortization[], ROW()-4,8)))</f>
        <v>374355.66465154564</v>
      </c>
      <c r="E134" s="9">
        <f ca="1">IF(ValuesEntered,IF(ROW()-ROW(Amortization[[#Headers],[利息]])=1,-IPMT(InterestRate/12,1,DurationOfLoan-ROWS($C$4:C134)+1,Amortization[[#This Row],[開始貸款金額]]),IFERROR(-IPMT(InterestRate/12,1,Amortization[[#This Row],[剩下月數]],D135),0)),0)</f>
        <v>1399.9777834005927</v>
      </c>
      <c r="F134" s="9">
        <f ca="1">IFERROR(IF(AND(ValuesEntered,Amortization[[#This Row],[還款日]]&lt;&gt;""),-PPMT(InterestRate/12,1,DurationOfLoan-ROWS($C$4:C134)+1,Amortization[[#This Row],[開始貸款金額]]),""),0)</f>
        <v>1028.2557447209322</v>
      </c>
      <c r="G134" s="9">
        <f ca="1">IF(Amortization[[#This Row],[還款日]]="",0,PropertyTaxAmount)</f>
        <v>0</v>
      </c>
      <c r="H134" s="9">
        <f ca="1">IF(Amortization[[#This Row],[還款日]]="",0,Amortization[[#This Row],[利息]]+Amortization[[#This Row],[本金]]+Amortization[[#This Row],[其它月費]])</f>
        <v>2428.2335281215246</v>
      </c>
      <c r="I134" s="9">
        <f ca="1">IF(Amortization[[#This Row],[還款日]]="",0,Amortization[[#This Row],[開始貸款金額]]-Amortization[[#This Row],[本金]])</f>
        <v>373327.40890682471</v>
      </c>
      <c r="J134" s="10">
        <f ca="1">IF(Amortization[[#This Row],[月結餘貸款]]&gt;0,LastRow-ROW(),0)</f>
        <v>229</v>
      </c>
    </row>
    <row r="135" spans="2:10" ht="15" customHeight="1" x14ac:dyDescent="0.3">
      <c r="B135" s="7">
        <f>ROWS($B$4:B135)</f>
        <v>132</v>
      </c>
      <c r="C135" s="8">
        <f ca="1">IF(ValuesEntered,IF(Amortization[[#This Row],['#]]&lt;=DurationOfLoan,IF(ROW()-ROW(Amortization[[#Headers],[還款日]])=1,LoanStart,IF(I134&gt;0,EDATE(C134,1),"")),""),"")</f>
        <v>46907</v>
      </c>
      <c r="D135" s="9">
        <f ca="1">IF(ROW()-ROW(Amortization[[#Headers],[開始貸款金額]])=1,LoanAmount,IF(Amortization[[#This Row],[還款日]]="",0,INDEX(Amortization[], ROW()-4,8)))</f>
        <v>373327.40890682471</v>
      </c>
      <c r="E135" s="9">
        <f ca="1">IF(ValuesEntered,IF(ROW()-ROW(Amortization[[#Headers],[利息]])=1,-IPMT(InterestRate/12,1,DurationOfLoan-ROWS($C$4:C135)+1,Amortization[[#This Row],[開始貸款金額]]),IFERROR(-IPMT(InterestRate/12,1,Amortization[[#This Row],[剩下月數]],D136),0)),0)</f>
        <v>1396.1073645114789</v>
      </c>
      <c r="F135" s="9">
        <f ca="1">IFERROR(IF(AND(ValuesEntered,Amortization[[#This Row],[還款日]]&lt;&gt;""),-PPMT(InterestRate/12,1,DurationOfLoan-ROWS($C$4:C135)+1,Amortization[[#This Row],[開始貸款金額]]),""),0)</f>
        <v>1032.1117037636354</v>
      </c>
      <c r="G135" s="9">
        <f ca="1">IF(Amortization[[#This Row],[還款日]]="",0,PropertyTaxAmount)</f>
        <v>0</v>
      </c>
      <c r="H135" s="9">
        <f ca="1">IF(Amortization[[#This Row],[還款日]]="",0,Amortization[[#This Row],[利息]]+Amortization[[#This Row],[本金]]+Amortization[[#This Row],[其它月費]])</f>
        <v>2428.2190682751143</v>
      </c>
      <c r="I135" s="9">
        <f ca="1">IF(Amortization[[#This Row],[還款日]]="",0,Amortization[[#This Row],[開始貸款金額]]-Amortization[[#This Row],[本金]])</f>
        <v>372295.29720306105</v>
      </c>
      <c r="J135" s="10">
        <f ca="1">IF(Amortization[[#This Row],[月結餘貸款]]&gt;0,LastRow-ROW(),0)</f>
        <v>228</v>
      </c>
    </row>
    <row r="136" spans="2:10" ht="15" customHeight="1" x14ac:dyDescent="0.3">
      <c r="B136" s="7">
        <f>ROWS($B$4:B136)</f>
        <v>133</v>
      </c>
      <c r="C136" s="8">
        <f ca="1">IF(ValuesEntered,IF(Amortization[[#This Row],['#]]&lt;=DurationOfLoan,IF(ROW()-ROW(Amortization[[#Headers],[還款日]])=1,LoanStart,IF(I135&gt;0,EDATE(C135,1),"")),""),"")</f>
        <v>46937</v>
      </c>
      <c r="D136" s="9">
        <f ca="1">IF(ROW()-ROW(Amortization[[#Headers],[開始貸款金額]])=1,LoanAmount,IF(Amortization[[#This Row],[還款日]]="",0,INDEX(Amortization[], ROW()-4,8)))</f>
        <v>372295.29720306105</v>
      </c>
      <c r="E136" s="9">
        <f ca="1">IF(ValuesEntered,IF(ROW()-ROW(Amortization[[#Headers],[利息]])=1,-IPMT(InterestRate/12,1,DurationOfLoan-ROWS($C$4:C136)+1,Amortization[[#This Row],[開始貸款金額]]),IFERROR(-IPMT(InterestRate/12,1,Amortization[[#This Row],[剩下月數]],D137),0)),0)</f>
        <v>1392.2224315515311</v>
      </c>
      <c r="F136" s="9">
        <f ca="1">IFERROR(IF(AND(ValuesEntered,Amortization[[#This Row],[還款日]]&lt;&gt;""),-PPMT(InterestRate/12,1,DurationOfLoan-ROWS($C$4:C136)+1,Amortization[[#This Row],[開始貸款金額]]),""),0)</f>
        <v>1035.9821226527492</v>
      </c>
      <c r="G136" s="9">
        <f ca="1">IF(Amortization[[#This Row],[還款日]]="",0,PropertyTaxAmount)</f>
        <v>0</v>
      </c>
      <c r="H136" s="9">
        <f ca="1">IF(Amortization[[#This Row],[還款日]]="",0,Amortization[[#This Row],[利息]]+Amortization[[#This Row],[本金]]+Amortization[[#This Row],[其它月費]])</f>
        <v>2428.2045542042806</v>
      </c>
      <c r="I136" s="9">
        <f ca="1">IF(Amortization[[#This Row],[還款日]]="",0,Amortization[[#This Row],[開始貸款金額]]-Amortization[[#This Row],[本金]])</f>
        <v>371259.3150804083</v>
      </c>
      <c r="J136" s="10">
        <f ca="1">IF(Amortization[[#This Row],[月結餘貸款]]&gt;0,LastRow-ROW(),0)</f>
        <v>227</v>
      </c>
    </row>
    <row r="137" spans="2:10" ht="15" customHeight="1" x14ac:dyDescent="0.3">
      <c r="B137" s="7">
        <f>ROWS($B$4:B137)</f>
        <v>134</v>
      </c>
      <c r="C137" s="8">
        <f ca="1">IF(ValuesEntered,IF(Amortization[[#This Row],['#]]&lt;=DurationOfLoan,IF(ROW()-ROW(Amortization[[#Headers],[還款日]])=1,LoanStart,IF(I136&gt;0,EDATE(C136,1),"")),""),"")</f>
        <v>46968</v>
      </c>
      <c r="D137" s="9">
        <f ca="1">IF(ROW()-ROW(Amortization[[#Headers],[開始貸款金額]])=1,LoanAmount,IF(Amortization[[#This Row],[還款日]]="",0,INDEX(Amortization[], ROW()-4,8)))</f>
        <v>371259.3150804083</v>
      </c>
      <c r="E137" s="9">
        <f ca="1">IF(ValuesEntered,IF(ROW()-ROW(Amortization[[#Headers],[利息]])=1,-IPMT(InterestRate/12,1,DurationOfLoan-ROWS($C$4:C137)+1,Amortization[[#This Row],[開始貸款金額]]),IFERROR(-IPMT(InterestRate/12,1,Amortization[[#This Row],[剩下月數]],D138),0)),0)</f>
        <v>1388.3229300929834</v>
      </c>
      <c r="F137" s="9">
        <f ca="1">IFERROR(IF(AND(ValuesEntered,Amortization[[#This Row],[還款日]]&lt;&gt;""),-PPMT(InterestRate/12,1,DurationOfLoan-ROWS($C$4:C137)+1,Amortization[[#This Row],[開始貸款金額]]),""),0)</f>
        <v>1039.8670556126967</v>
      </c>
      <c r="G137" s="9">
        <f ca="1">IF(Amortization[[#This Row],[還款日]]="",0,PropertyTaxAmount)</f>
        <v>0</v>
      </c>
      <c r="H137" s="9">
        <f ca="1">IF(Amortization[[#This Row],[還款日]]="",0,Amortization[[#This Row],[利息]]+Amortization[[#This Row],[本金]]+Amortization[[#This Row],[其它月費]])</f>
        <v>2428.1899857056801</v>
      </c>
      <c r="I137" s="9">
        <f ca="1">IF(Amortization[[#This Row],[還款日]]="",0,Amortization[[#This Row],[開始貸款金額]]-Amortization[[#This Row],[本金]])</f>
        <v>370219.44802479562</v>
      </c>
      <c r="J137" s="10">
        <f ca="1">IF(Amortization[[#This Row],[月結餘貸款]]&gt;0,LastRow-ROW(),0)</f>
        <v>226</v>
      </c>
    </row>
    <row r="138" spans="2:10" ht="15" customHeight="1" x14ac:dyDescent="0.3">
      <c r="B138" s="7">
        <f>ROWS($B$4:B138)</f>
        <v>135</v>
      </c>
      <c r="C138" s="8">
        <f ca="1">IF(ValuesEntered,IF(Amortization[[#This Row],['#]]&lt;=DurationOfLoan,IF(ROW()-ROW(Amortization[[#Headers],[還款日]])=1,LoanStart,IF(I137&gt;0,EDATE(C137,1),"")),""),"")</f>
        <v>46999</v>
      </c>
      <c r="D138" s="9">
        <f ca="1">IF(ROW()-ROW(Amortization[[#Headers],[開始貸款金額]])=1,LoanAmount,IF(Amortization[[#This Row],[還款日]]="",0,INDEX(Amortization[], ROW()-4,8)))</f>
        <v>370219.44802479562</v>
      </c>
      <c r="E138" s="9">
        <f ca="1">IF(ValuesEntered,IF(ROW()-ROW(Amortization[[#Headers],[利息]])=1,-IPMT(InterestRate/12,1,DurationOfLoan-ROWS($C$4:C138)+1,Amortization[[#This Row],[開始貸款金額]]),IFERROR(-IPMT(InterestRate/12,1,Amortization[[#This Row],[剩下月數]],D139),0)),0)</f>
        <v>1384.4088055039663</v>
      </c>
      <c r="F138" s="9">
        <f ca="1">IFERROR(IF(AND(ValuesEntered,Amortization[[#This Row],[還款日]]&lt;&gt;""),-PPMT(InterestRate/12,1,DurationOfLoan-ROWS($C$4:C138)+1,Amortization[[#This Row],[開始貸款金額]]),""),0)</f>
        <v>1043.7665570712447</v>
      </c>
      <c r="G138" s="9">
        <f ca="1">IF(Amortization[[#This Row],[還款日]]="",0,PropertyTaxAmount)</f>
        <v>0</v>
      </c>
      <c r="H138" s="9">
        <f ca="1">IF(Amortization[[#This Row],[還款日]]="",0,Amortization[[#This Row],[利息]]+Amortization[[#This Row],[本金]]+Amortization[[#This Row],[其它月費]])</f>
        <v>2428.1753625752108</v>
      </c>
      <c r="I138" s="9">
        <f ca="1">IF(Amortization[[#This Row],[還款日]]="",0,Amortization[[#This Row],[開始貸款金額]]-Amortization[[#This Row],[本金]])</f>
        <v>369175.68146772438</v>
      </c>
      <c r="J138" s="10">
        <f ca="1">IF(Amortization[[#This Row],[月結餘貸款]]&gt;0,LastRow-ROW(),0)</f>
        <v>225</v>
      </c>
    </row>
    <row r="139" spans="2:10" ht="15" customHeight="1" x14ac:dyDescent="0.3">
      <c r="B139" s="7">
        <f>ROWS($B$4:B139)</f>
        <v>136</v>
      </c>
      <c r="C139" s="8">
        <f ca="1">IF(ValuesEntered,IF(Amortization[[#This Row],['#]]&lt;=DurationOfLoan,IF(ROW()-ROW(Amortization[[#Headers],[還款日]])=1,LoanStart,IF(I138&gt;0,EDATE(C138,1),"")),""),"")</f>
        <v>47029</v>
      </c>
      <c r="D139" s="9">
        <f ca="1">IF(ROW()-ROW(Amortization[[#Headers],[開始貸款金額]])=1,LoanAmount,IF(Amortization[[#This Row],[還款日]]="",0,INDEX(Amortization[], ROW()-4,8)))</f>
        <v>369175.68146772438</v>
      </c>
      <c r="E139" s="9">
        <f ca="1">IF(ValuesEntered,IF(ROW()-ROW(Amortization[[#Headers],[利息]])=1,-IPMT(InterestRate/12,1,DurationOfLoan-ROWS($C$4:C139)+1,Amortization[[#This Row],[開始貸款金額]]),IFERROR(-IPMT(InterestRate/12,1,Amortization[[#This Row],[剩下月數]],D140),0)),0)</f>
        <v>1380.4800029477406</v>
      </c>
      <c r="F139" s="9">
        <f ca="1">IFERROR(IF(AND(ValuesEntered,Amortization[[#This Row],[還款日]]&lt;&gt;""),-PPMT(InterestRate/12,1,DurationOfLoan-ROWS($C$4:C139)+1,Amortization[[#This Row],[開始貸款金額]]),""),0)</f>
        <v>1047.6806816602614</v>
      </c>
      <c r="G139" s="9">
        <f ca="1">IF(Amortization[[#This Row],[還款日]]="",0,PropertyTaxAmount)</f>
        <v>0</v>
      </c>
      <c r="H139" s="9">
        <f ca="1">IF(Amortization[[#This Row],[還款日]]="",0,Amortization[[#This Row],[利息]]+Amortization[[#This Row],[本金]]+Amortization[[#This Row],[其它月費]])</f>
        <v>2428.1606846080022</v>
      </c>
      <c r="I139" s="9">
        <f ca="1">IF(Amortization[[#This Row],[還款日]]="",0,Amortization[[#This Row],[開始貸款金額]]-Amortization[[#This Row],[本金]])</f>
        <v>368128.00078606413</v>
      </c>
      <c r="J139" s="10">
        <f ca="1">IF(Amortization[[#This Row],[月結餘貸款]]&gt;0,LastRow-ROW(),0)</f>
        <v>224</v>
      </c>
    </row>
    <row r="140" spans="2:10" ht="15" customHeight="1" x14ac:dyDescent="0.3">
      <c r="B140" s="7">
        <f>ROWS($B$4:B140)</f>
        <v>137</v>
      </c>
      <c r="C140" s="8">
        <f ca="1">IF(ValuesEntered,IF(Amortization[[#This Row],['#]]&lt;=DurationOfLoan,IF(ROW()-ROW(Amortization[[#Headers],[還款日]])=1,LoanStart,IF(I139&gt;0,EDATE(C139,1),"")),""),"")</f>
        <v>47060</v>
      </c>
      <c r="D140" s="9">
        <f ca="1">IF(ROW()-ROW(Amortization[[#Headers],[開始貸款金額]])=1,LoanAmount,IF(Amortization[[#This Row],[還款日]]="",0,INDEX(Amortization[], ROW()-4,8)))</f>
        <v>368128.00078606413</v>
      </c>
      <c r="E140" s="9">
        <f ca="1">IF(ValuesEntered,IF(ROW()-ROW(Amortization[[#Headers],[利息]])=1,-IPMT(InterestRate/12,1,DurationOfLoan-ROWS($C$4:C140)+1,Amortization[[#This Row],[開始貸款金額]]),IFERROR(-IPMT(InterestRate/12,1,Amortization[[#This Row],[剩下月數]],D141),0)),0)</f>
        <v>1376.5364673819286</v>
      </c>
      <c r="F140" s="9">
        <f ca="1">IFERROR(IF(AND(ValuesEntered,Amortization[[#This Row],[還款日]]&lt;&gt;""),-PPMT(InterestRate/12,1,DurationOfLoan-ROWS($C$4:C140)+1,Amortization[[#This Row],[開始貸款金額]]),""),0)</f>
        <v>1051.6094842164878</v>
      </c>
      <c r="G140" s="9">
        <f ca="1">IF(Amortization[[#This Row],[還款日]]="",0,PropertyTaxAmount)</f>
        <v>0</v>
      </c>
      <c r="H140" s="9">
        <f ca="1">IF(Amortization[[#This Row],[還款日]]="",0,Amortization[[#This Row],[利息]]+Amortization[[#This Row],[本金]]+Amortization[[#This Row],[其它月費]])</f>
        <v>2428.1459515984161</v>
      </c>
      <c r="I140" s="9">
        <f ca="1">IF(Amortization[[#This Row],[還款日]]="",0,Amortization[[#This Row],[開始貸款金額]]-Amortization[[#This Row],[本金]])</f>
        <v>367076.39130184765</v>
      </c>
      <c r="J140" s="10">
        <f ca="1">IF(Amortization[[#This Row],[月結餘貸款]]&gt;0,LastRow-ROW(),0)</f>
        <v>223</v>
      </c>
    </row>
    <row r="141" spans="2:10" ht="15" customHeight="1" x14ac:dyDescent="0.3">
      <c r="B141" s="7">
        <f>ROWS($B$4:B141)</f>
        <v>138</v>
      </c>
      <c r="C141" s="8">
        <f ca="1">IF(ValuesEntered,IF(Amortization[[#This Row],['#]]&lt;=DurationOfLoan,IF(ROW()-ROW(Amortization[[#Headers],[還款日]])=1,LoanStart,IF(I140&gt;0,EDATE(C140,1),"")),""),"")</f>
        <v>47090</v>
      </c>
      <c r="D141" s="9">
        <f ca="1">IF(ROW()-ROW(Amortization[[#Headers],[開始貸款金額]])=1,LoanAmount,IF(Amortization[[#This Row],[還款日]]="",0,INDEX(Amortization[], ROW()-4,8)))</f>
        <v>367076.39130184765</v>
      </c>
      <c r="E141" s="9">
        <f ca="1">IF(ValuesEntered,IF(ROW()-ROW(Amortization[[#Headers],[利息]])=1,-IPMT(InterestRate/12,1,DurationOfLoan-ROWS($C$4:C141)+1,Amortization[[#This Row],[開始貸款金額]]),IFERROR(-IPMT(InterestRate/12,1,Amortization[[#This Row],[剩下月數]],D142),0)),0)</f>
        <v>1372.5781435577451</v>
      </c>
      <c r="F141" s="9">
        <f ca="1">IFERROR(IF(AND(ValuesEntered,Amortization[[#This Row],[還款日]]&lt;&gt;""),-PPMT(InterestRate/12,1,DurationOfLoan-ROWS($C$4:C141)+1,Amortization[[#This Row],[開始貸款金額]]),""),0)</f>
        <v>1055.5530197822995</v>
      </c>
      <c r="G141" s="9">
        <f ca="1">IF(Amortization[[#This Row],[還款日]]="",0,PropertyTaxAmount)</f>
        <v>0</v>
      </c>
      <c r="H141" s="9">
        <f ca="1">IF(Amortization[[#This Row],[還款日]]="",0,Amortization[[#This Row],[利息]]+Amortization[[#This Row],[本金]]+Amortization[[#This Row],[其它月費]])</f>
        <v>2428.1311633400446</v>
      </c>
      <c r="I141" s="9">
        <f ca="1">IF(Amortization[[#This Row],[還款日]]="",0,Amortization[[#This Row],[開始貸款金額]]-Amortization[[#This Row],[本金]])</f>
        <v>366020.83828206535</v>
      </c>
      <c r="J141" s="10">
        <f ca="1">IF(Amortization[[#This Row],[月結餘貸款]]&gt;0,LastRow-ROW(),0)</f>
        <v>222</v>
      </c>
    </row>
    <row r="142" spans="2:10" ht="15" customHeight="1" x14ac:dyDescent="0.3">
      <c r="B142" s="7">
        <f>ROWS($B$4:B142)</f>
        <v>139</v>
      </c>
      <c r="C142" s="8">
        <f ca="1">IF(ValuesEntered,IF(Amortization[[#This Row],['#]]&lt;=DurationOfLoan,IF(ROW()-ROW(Amortization[[#Headers],[還款日]])=1,LoanStart,IF(I141&gt;0,EDATE(C141,1),"")),""),"")</f>
        <v>47121</v>
      </c>
      <c r="D142" s="9">
        <f ca="1">IF(ROW()-ROW(Amortization[[#Headers],[開始貸款金額]])=1,LoanAmount,IF(Amortization[[#This Row],[還款日]]="",0,INDEX(Amortization[], ROW()-4,8)))</f>
        <v>366020.83828206535</v>
      </c>
      <c r="E142" s="9">
        <f ca="1">IF(ValuesEntered,IF(ROW()-ROW(Amortization[[#Headers],[利息]])=1,-IPMT(InterestRate/12,1,DurationOfLoan-ROWS($C$4:C142)+1,Amortization[[#This Row],[開始貸款金額]]),IFERROR(-IPMT(InterestRate/12,1,Amortization[[#This Row],[剩下月數]],D143),0)),0)</f>
        <v>1368.6049760192209</v>
      </c>
      <c r="F142" s="9">
        <f ca="1">IFERROR(IF(AND(ValuesEntered,Amortization[[#This Row],[還款日]]&lt;&gt;""),-PPMT(InterestRate/12,1,DurationOfLoan-ROWS($C$4:C142)+1,Amortization[[#This Row],[開始貸款金額]]),""),0)</f>
        <v>1059.5113436064835</v>
      </c>
      <c r="G142" s="9">
        <f ca="1">IF(Amortization[[#This Row],[還款日]]="",0,PropertyTaxAmount)</f>
        <v>0</v>
      </c>
      <c r="H142" s="9">
        <f ca="1">IF(Amortization[[#This Row],[還款日]]="",0,Amortization[[#This Row],[利息]]+Amortization[[#This Row],[本金]]+Amortization[[#This Row],[其它月費]])</f>
        <v>2428.1163196257044</v>
      </c>
      <c r="I142" s="9">
        <f ca="1">IF(Amortization[[#This Row],[還款日]]="",0,Amortization[[#This Row],[開始貸款金額]]-Amortization[[#This Row],[本金]])</f>
        <v>364961.32693845889</v>
      </c>
      <c r="J142" s="10">
        <f ca="1">IF(Amortization[[#This Row],[月結餘貸款]]&gt;0,LastRow-ROW(),0)</f>
        <v>221</v>
      </c>
    </row>
    <row r="143" spans="2:10" ht="15" customHeight="1" x14ac:dyDescent="0.3">
      <c r="B143" s="7">
        <f>ROWS($B$4:B143)</f>
        <v>140</v>
      </c>
      <c r="C143" s="8">
        <f ca="1">IF(ValuesEntered,IF(Amortization[[#This Row],['#]]&lt;=DurationOfLoan,IF(ROW()-ROW(Amortization[[#Headers],[還款日]])=1,LoanStart,IF(I142&gt;0,EDATE(C142,1),"")),""),"")</f>
        <v>47152</v>
      </c>
      <c r="D143" s="9">
        <f ca="1">IF(ROW()-ROW(Amortization[[#Headers],[開始貸款金額]])=1,LoanAmount,IF(Amortization[[#This Row],[還款日]]="",0,INDEX(Amortization[], ROW()-4,8)))</f>
        <v>364961.32693845889</v>
      </c>
      <c r="E143" s="9">
        <f ca="1">IF(ValuesEntered,IF(ROW()-ROW(Amortization[[#Headers],[利息]])=1,-IPMT(InterestRate/12,1,DurationOfLoan-ROWS($C$4:C143)+1,Amortization[[#This Row],[開始貸款金額]]),IFERROR(-IPMT(InterestRate/12,1,Amortization[[#This Row],[剩下月數]],D144),0)),0)</f>
        <v>1364.6169091024271</v>
      </c>
      <c r="F143" s="9">
        <f ca="1">IFERROR(IF(AND(ValuesEntered,Amortization[[#This Row],[還款日]]&lt;&gt;""),-PPMT(InterestRate/12,1,DurationOfLoan-ROWS($C$4:C143)+1,Amortization[[#This Row],[開始貸款金額]]),""),0)</f>
        <v>1063.4845111450074</v>
      </c>
      <c r="G143" s="9">
        <f ca="1">IF(Amortization[[#This Row],[還款日]]="",0,PropertyTaxAmount)</f>
        <v>0</v>
      </c>
      <c r="H143" s="9">
        <f ca="1">IF(Amortization[[#This Row],[還款日]]="",0,Amortization[[#This Row],[利息]]+Amortization[[#This Row],[本金]]+Amortization[[#This Row],[其它月費]])</f>
        <v>2428.1014202474344</v>
      </c>
      <c r="I143" s="9">
        <f ca="1">IF(Amortization[[#This Row],[還款日]]="",0,Amortization[[#This Row],[開始貸款金額]]-Amortization[[#This Row],[本金]])</f>
        <v>363897.84242731391</v>
      </c>
      <c r="J143" s="10">
        <f ca="1">IF(Amortization[[#This Row],[月結餘貸款]]&gt;0,LastRow-ROW(),0)</f>
        <v>220</v>
      </c>
    </row>
    <row r="144" spans="2:10" ht="15" customHeight="1" x14ac:dyDescent="0.3">
      <c r="B144" s="7">
        <f>ROWS($B$4:B144)</f>
        <v>141</v>
      </c>
      <c r="C144" s="8">
        <f ca="1">IF(ValuesEntered,IF(Amortization[[#This Row],['#]]&lt;=DurationOfLoan,IF(ROW()-ROW(Amortization[[#Headers],[還款日]])=1,LoanStart,IF(I143&gt;0,EDATE(C143,1),"")),""),"")</f>
        <v>47180</v>
      </c>
      <c r="D144" s="9">
        <f ca="1">IF(ROW()-ROW(Amortization[[#Headers],[開始貸款金額]])=1,LoanAmount,IF(Amortization[[#This Row],[還款日]]="",0,INDEX(Amortization[], ROW()-4,8)))</f>
        <v>363897.84242731391</v>
      </c>
      <c r="E144" s="9">
        <f ca="1">IF(ValuesEntered,IF(ROW()-ROW(Amortization[[#Headers],[利息]])=1,-IPMT(InterestRate/12,1,DurationOfLoan-ROWS($C$4:C144)+1,Amortization[[#This Row],[開始貸款金額]]),IFERROR(-IPMT(InterestRate/12,1,Amortization[[#This Row],[剩下月數]],D145),0)),0)</f>
        <v>1360.6138869346951</v>
      </c>
      <c r="F144" s="9">
        <f ca="1">IFERROR(IF(AND(ValuesEntered,Amortization[[#This Row],[還款日]]&lt;&gt;""),-PPMT(InterestRate/12,1,DurationOfLoan-ROWS($C$4:C144)+1,Amortization[[#This Row],[開始貸款金額]]),""),0)</f>
        <v>1067.4725780618014</v>
      </c>
      <c r="G144" s="9">
        <f ca="1">IF(Amortization[[#This Row],[還款日]]="",0,PropertyTaxAmount)</f>
        <v>0</v>
      </c>
      <c r="H144" s="9">
        <f ca="1">IF(Amortization[[#This Row],[還款日]]="",0,Amortization[[#This Row],[利息]]+Amortization[[#This Row],[本金]]+Amortization[[#This Row],[其它月費]])</f>
        <v>2428.0864649964965</v>
      </c>
      <c r="I144" s="9">
        <f ca="1">IF(Amortization[[#This Row],[還款日]]="",0,Amortization[[#This Row],[開始貸款金額]]-Amortization[[#This Row],[本金]])</f>
        <v>362830.36984925211</v>
      </c>
      <c r="J144" s="10">
        <f ca="1">IF(Amortization[[#This Row],[月結餘貸款]]&gt;0,LastRow-ROW(),0)</f>
        <v>219</v>
      </c>
    </row>
    <row r="145" spans="2:10" ht="15" customHeight="1" x14ac:dyDescent="0.3">
      <c r="B145" s="7">
        <f>ROWS($B$4:B145)</f>
        <v>142</v>
      </c>
      <c r="C145" s="8">
        <f ca="1">IF(ValuesEntered,IF(Amortization[[#This Row],['#]]&lt;=DurationOfLoan,IF(ROW()-ROW(Amortization[[#Headers],[還款日]])=1,LoanStart,IF(I144&gt;0,EDATE(C144,1),"")),""),"")</f>
        <v>47211</v>
      </c>
      <c r="D145" s="9">
        <f ca="1">IF(ROW()-ROW(Amortization[[#Headers],[開始貸款金額]])=1,LoanAmount,IF(Amortization[[#This Row],[還款日]]="",0,INDEX(Amortization[], ROW()-4,8)))</f>
        <v>362830.36984925211</v>
      </c>
      <c r="E145" s="9">
        <f ca="1">IF(ValuesEntered,IF(ROW()-ROW(Amortization[[#Headers],[利息]])=1,-IPMT(InterestRate/12,1,DurationOfLoan-ROWS($C$4:C145)+1,Amortization[[#This Row],[開始貸款金額]]),IFERROR(-IPMT(InterestRate/12,1,Amortization[[#This Row],[剩下月數]],D146),0)),0)</f>
        <v>1356.5958534338347</v>
      </c>
      <c r="F145" s="9">
        <f ca="1">IFERROR(IF(AND(ValuesEntered,Amortization[[#This Row],[還款日]]&lt;&gt;""),-PPMT(InterestRate/12,1,DurationOfLoan-ROWS($C$4:C145)+1,Amortization[[#This Row],[開始貸款金額]]),""),0)</f>
        <v>1071.475600229533</v>
      </c>
      <c r="G145" s="9">
        <f ca="1">IF(Amortization[[#This Row],[還款日]]="",0,PropertyTaxAmount)</f>
        <v>0</v>
      </c>
      <c r="H145" s="9">
        <f ca="1">IF(Amortization[[#This Row],[還款日]]="",0,Amortization[[#This Row],[利息]]+Amortization[[#This Row],[本金]]+Amortization[[#This Row],[其它月費]])</f>
        <v>2428.0714536633677</v>
      </c>
      <c r="I145" s="9">
        <f ca="1">IF(Amortization[[#This Row],[還款日]]="",0,Amortization[[#This Row],[開始貸款金額]]-Amortization[[#This Row],[本金]])</f>
        <v>361758.89424902259</v>
      </c>
      <c r="J145" s="10">
        <f ca="1">IF(Amortization[[#This Row],[月結餘貸款]]&gt;0,LastRow-ROW(),0)</f>
        <v>218</v>
      </c>
    </row>
    <row r="146" spans="2:10" ht="15" customHeight="1" x14ac:dyDescent="0.3">
      <c r="B146" s="7">
        <f>ROWS($B$4:B146)</f>
        <v>143</v>
      </c>
      <c r="C146" s="8">
        <f ca="1">IF(ValuesEntered,IF(Amortization[[#This Row],['#]]&lt;=DurationOfLoan,IF(ROW()-ROW(Amortization[[#Headers],[還款日]])=1,LoanStart,IF(I145&gt;0,EDATE(C145,1),"")),""),"")</f>
        <v>47241</v>
      </c>
      <c r="D146" s="9">
        <f ca="1">IF(ROW()-ROW(Amortization[[#Headers],[開始貸款金額]])=1,LoanAmount,IF(Amortization[[#This Row],[還款日]]="",0,INDEX(Amortization[], ROW()-4,8)))</f>
        <v>361758.89424902259</v>
      </c>
      <c r="E146" s="9">
        <f ca="1">IF(ValuesEntered,IF(ROW()-ROW(Amortization[[#Headers],[利息]])=1,-IPMT(InterestRate/12,1,DurationOfLoan-ROWS($C$4:C146)+1,Amortization[[#This Row],[開始貸款金額]]),IFERROR(-IPMT(InterestRate/12,1,Amortization[[#This Row],[剩下月數]],D147),0)),0)</f>
        <v>1352.5627523073456</v>
      </c>
      <c r="F146" s="9">
        <f ca="1">IFERROR(IF(AND(ValuesEntered,Amortization[[#This Row],[還款日]]&lt;&gt;""),-PPMT(InterestRate/12,1,DurationOfLoan-ROWS($C$4:C146)+1,Amortization[[#This Row],[開始貸款金額]]),""),0)</f>
        <v>1075.4936337303941</v>
      </c>
      <c r="G146" s="9">
        <f ca="1">IF(Amortization[[#This Row],[還款日]]="",0,PropertyTaxAmount)</f>
        <v>0</v>
      </c>
      <c r="H146" s="9">
        <f ca="1">IF(Amortization[[#This Row],[還款日]]="",0,Amortization[[#This Row],[利息]]+Amortization[[#This Row],[本金]]+Amortization[[#This Row],[其它月費]])</f>
        <v>2428.0563860377397</v>
      </c>
      <c r="I146" s="9">
        <f ca="1">IF(Amortization[[#This Row],[還款日]]="",0,Amortization[[#This Row],[開始貸款金額]]-Amortization[[#This Row],[本金]])</f>
        <v>360683.40061529219</v>
      </c>
      <c r="J146" s="10">
        <f ca="1">IF(Amortization[[#This Row],[月結餘貸款]]&gt;0,LastRow-ROW(),0)</f>
        <v>217</v>
      </c>
    </row>
    <row r="147" spans="2:10" ht="15" customHeight="1" x14ac:dyDescent="0.3">
      <c r="B147" s="7">
        <f>ROWS($B$4:B147)</f>
        <v>144</v>
      </c>
      <c r="C147" s="8">
        <f ca="1">IF(ValuesEntered,IF(Amortization[[#This Row],['#]]&lt;=DurationOfLoan,IF(ROW()-ROW(Amortization[[#Headers],[還款日]])=1,LoanStart,IF(I146&gt;0,EDATE(C146,1),"")),""),"")</f>
        <v>47272</v>
      </c>
      <c r="D147" s="9">
        <f ca="1">IF(ROW()-ROW(Amortization[[#Headers],[開始貸款金額]])=1,LoanAmount,IF(Amortization[[#This Row],[還款日]]="",0,INDEX(Amortization[], ROW()-4,8)))</f>
        <v>360683.40061529219</v>
      </c>
      <c r="E147" s="9">
        <f ca="1">IF(ValuesEntered,IF(ROW()-ROW(Amortization[[#Headers],[利息]])=1,-IPMT(InterestRate/12,1,DurationOfLoan-ROWS($C$4:C147)+1,Amortization[[#This Row],[開始貸款金額]]),IFERROR(-IPMT(InterestRate/12,1,Amortization[[#This Row],[剩下月數]],D148),0)),0)</f>
        <v>1348.5145270516323</v>
      </c>
      <c r="F147" s="9">
        <f ca="1">IFERROR(IF(AND(ValuesEntered,Amortization[[#This Row],[還款日]]&lt;&gt;""),-PPMT(InterestRate/12,1,DurationOfLoan-ROWS($C$4:C147)+1,Amortization[[#This Row],[開始貸款金額]]),""),0)</f>
        <v>1079.526734856883</v>
      </c>
      <c r="G147" s="9">
        <f ca="1">IF(Amortization[[#This Row],[還款日]]="",0,PropertyTaxAmount)</f>
        <v>0</v>
      </c>
      <c r="H147" s="9">
        <f ca="1">IF(Amortization[[#This Row],[還款日]]="",0,Amortization[[#This Row],[利息]]+Amortization[[#This Row],[本金]]+Amortization[[#This Row],[其它月費]])</f>
        <v>2428.0412619085155</v>
      </c>
      <c r="I147" s="9">
        <f ca="1">IF(Amortization[[#This Row],[還款日]]="",0,Amortization[[#This Row],[開始貸款金額]]-Amortization[[#This Row],[本金]])</f>
        <v>359603.87388043531</v>
      </c>
      <c r="J147" s="10">
        <f ca="1">IF(Amortization[[#This Row],[月結餘貸款]]&gt;0,LastRow-ROW(),0)</f>
        <v>216</v>
      </c>
    </row>
    <row r="148" spans="2:10" ht="15" customHeight="1" x14ac:dyDescent="0.3">
      <c r="B148" s="7">
        <f>ROWS($B$4:B148)</f>
        <v>145</v>
      </c>
      <c r="C148" s="8">
        <f ca="1">IF(ValuesEntered,IF(Amortization[[#This Row],['#]]&lt;=DurationOfLoan,IF(ROW()-ROW(Amortization[[#Headers],[還款日]])=1,LoanStart,IF(I147&gt;0,EDATE(C147,1),"")),""),"")</f>
        <v>47302</v>
      </c>
      <c r="D148" s="9">
        <f ca="1">IF(ROW()-ROW(Amortization[[#Headers],[開始貸款金額]])=1,LoanAmount,IF(Amortization[[#This Row],[還款日]]="",0,INDEX(Amortization[], ROW()-4,8)))</f>
        <v>359603.87388043531</v>
      </c>
      <c r="E148" s="9">
        <f ca="1">IF(ValuesEntered,IF(ROW()-ROW(Amortization[[#Headers],[利息]])=1,-IPMT(InterestRate/12,1,DurationOfLoan-ROWS($C$4:C148)+1,Amortization[[#This Row],[開始貸款金額]]),IFERROR(-IPMT(InterestRate/12,1,Amortization[[#This Row],[剩下月數]],D149),0)),0)</f>
        <v>1344.4511209512102</v>
      </c>
      <c r="F148" s="9">
        <f ca="1">IFERROR(IF(AND(ValuesEntered,Amortization[[#This Row],[還款日]]&lt;&gt;""),-PPMT(InterestRate/12,1,DurationOfLoan-ROWS($C$4:C148)+1,Amortization[[#This Row],[開始貸款金額]]),""),0)</f>
        <v>1083.5749601125963</v>
      </c>
      <c r="G148" s="9">
        <f ca="1">IF(Amortization[[#This Row],[還款日]]="",0,PropertyTaxAmount)</f>
        <v>0</v>
      </c>
      <c r="H148" s="9">
        <f ca="1">IF(Amortization[[#This Row],[還款日]]="",0,Amortization[[#This Row],[利息]]+Amortization[[#This Row],[本金]]+Amortization[[#This Row],[其它月費]])</f>
        <v>2428.0260810638065</v>
      </c>
      <c r="I148" s="9">
        <f ca="1">IF(Amortization[[#This Row],[還款日]]="",0,Amortization[[#This Row],[開始貸款金額]]-Amortization[[#This Row],[本金]])</f>
        <v>358520.29892032273</v>
      </c>
      <c r="J148" s="10">
        <f ca="1">IF(Amortization[[#This Row],[月結餘貸款]]&gt;0,LastRow-ROW(),0)</f>
        <v>215</v>
      </c>
    </row>
    <row r="149" spans="2:10" ht="15" customHeight="1" x14ac:dyDescent="0.3">
      <c r="B149" s="7">
        <f>ROWS($B$4:B149)</f>
        <v>146</v>
      </c>
      <c r="C149" s="8">
        <f ca="1">IF(ValuesEntered,IF(Amortization[[#This Row],['#]]&lt;=DurationOfLoan,IF(ROW()-ROW(Amortization[[#Headers],[還款日]])=1,LoanStart,IF(I148&gt;0,EDATE(C148,1),"")),""),"")</f>
        <v>47333</v>
      </c>
      <c r="D149" s="9">
        <f ca="1">IF(ROW()-ROW(Amortization[[#Headers],[開始貸款金額]])=1,LoanAmount,IF(Amortization[[#This Row],[還款日]]="",0,INDEX(Amortization[], ROW()-4,8)))</f>
        <v>358520.29892032273</v>
      </c>
      <c r="E149" s="9">
        <f ca="1">IF(ValuesEntered,IF(ROW()-ROW(Amortization[[#Headers],[利息]])=1,-IPMT(InterestRate/12,1,DurationOfLoan-ROWS($C$4:C149)+1,Amortization[[#This Row],[開始貸款金額]]),IFERROR(-IPMT(InterestRate/12,1,Amortization[[#This Row],[剩下月數]],D150),0)),0)</f>
        <v>1340.3724770779115</v>
      </c>
      <c r="F149" s="9">
        <f ca="1">IFERROR(IF(AND(ValuesEntered,Amortization[[#This Row],[還款日]]&lt;&gt;""),-PPMT(InterestRate/12,1,DurationOfLoan-ROWS($C$4:C149)+1,Amortization[[#This Row],[開始貸款金額]]),""),0)</f>
        <v>1087.6383662130188</v>
      </c>
      <c r="G149" s="9">
        <f ca="1">IF(Amortization[[#This Row],[還款日]]="",0,PropertyTaxAmount)</f>
        <v>0</v>
      </c>
      <c r="H149" s="9">
        <f ca="1">IF(Amortization[[#This Row],[還款日]]="",0,Amortization[[#This Row],[利息]]+Amortization[[#This Row],[本金]]+Amortization[[#This Row],[其它月費]])</f>
        <v>2428.0108432909301</v>
      </c>
      <c r="I149" s="9">
        <f ca="1">IF(Amortization[[#This Row],[還款日]]="",0,Amortization[[#This Row],[開始貸款金額]]-Amortization[[#This Row],[本金]])</f>
        <v>357432.66055410972</v>
      </c>
      <c r="J149" s="10">
        <f ca="1">IF(Amortization[[#This Row],[月結餘貸款]]&gt;0,LastRow-ROW(),0)</f>
        <v>214</v>
      </c>
    </row>
    <row r="150" spans="2:10" ht="15" customHeight="1" x14ac:dyDescent="0.3">
      <c r="B150" s="7">
        <f>ROWS($B$4:B150)</f>
        <v>147</v>
      </c>
      <c r="C150" s="8">
        <f ca="1">IF(ValuesEntered,IF(Amortization[[#This Row],['#]]&lt;=DurationOfLoan,IF(ROW()-ROW(Amortization[[#Headers],[還款日]])=1,LoanStart,IF(I149&gt;0,EDATE(C149,1),"")),""),"")</f>
        <v>47364</v>
      </c>
      <c r="D150" s="9">
        <f ca="1">IF(ROW()-ROW(Amortization[[#Headers],[開始貸款金額]])=1,LoanAmount,IF(Amortization[[#This Row],[還款日]]="",0,INDEX(Amortization[], ROW()-4,8)))</f>
        <v>357432.66055410972</v>
      </c>
      <c r="E150" s="9">
        <f ca="1">IF(ValuesEntered,IF(ROW()-ROW(Amortization[[#Headers],[利息]])=1,-IPMT(InterestRate/12,1,DurationOfLoan-ROWS($C$4:C150)+1,Amortization[[#This Row],[開始貸款金額]]),IFERROR(-IPMT(InterestRate/12,1,Amortization[[#This Row],[剩下月數]],D151),0)),0)</f>
        <v>1336.2785382900877</v>
      </c>
      <c r="F150" s="9">
        <f ca="1">IFERROR(IF(AND(ValuesEntered,Amortization[[#This Row],[還款日]]&lt;&gt;""),-PPMT(InterestRate/12,1,DurationOfLoan-ROWS($C$4:C150)+1,Amortization[[#This Row],[開始貸款金額]]),""),0)</f>
        <v>1091.7170100863177</v>
      </c>
      <c r="G150" s="9">
        <f ca="1">IF(Amortization[[#This Row],[還款日]]="",0,PropertyTaxAmount)</f>
        <v>0</v>
      </c>
      <c r="H150" s="9">
        <f ca="1">IF(Amortization[[#This Row],[還款日]]="",0,Amortization[[#This Row],[利息]]+Amortization[[#This Row],[本金]]+Amortization[[#This Row],[其它月費]])</f>
        <v>2427.9955483764052</v>
      </c>
      <c r="I150" s="9">
        <f ca="1">IF(Amortization[[#This Row],[還款日]]="",0,Amortization[[#This Row],[開始貸款金額]]-Amortization[[#This Row],[本金]])</f>
        <v>356340.94354402338</v>
      </c>
      <c r="J150" s="10">
        <f ca="1">IF(Amortization[[#This Row],[月結餘貸款]]&gt;0,LastRow-ROW(),0)</f>
        <v>213</v>
      </c>
    </row>
    <row r="151" spans="2:10" ht="15" customHeight="1" x14ac:dyDescent="0.3">
      <c r="B151" s="7">
        <f>ROWS($B$4:B151)</f>
        <v>148</v>
      </c>
      <c r="C151" s="8">
        <f ca="1">IF(ValuesEntered,IF(Amortization[[#This Row],['#]]&lt;=DurationOfLoan,IF(ROW()-ROW(Amortization[[#Headers],[還款日]])=1,LoanStart,IF(I150&gt;0,EDATE(C150,1),"")),""),"")</f>
        <v>47394</v>
      </c>
      <c r="D151" s="9">
        <f ca="1">IF(ROW()-ROW(Amortization[[#Headers],[開始貸款金額]])=1,LoanAmount,IF(Amortization[[#This Row],[還款日]]="",0,INDEX(Amortization[], ROW()-4,8)))</f>
        <v>356340.94354402338</v>
      </c>
      <c r="E151" s="9">
        <f ca="1">IF(ValuesEntered,IF(ROW()-ROW(Amortization[[#Headers],[利息]])=1,-IPMT(InterestRate/12,1,DurationOfLoan-ROWS($C$4:C151)+1,Amortization[[#This Row],[開始貸款金額]]),IFERROR(-IPMT(InterestRate/12,1,Amortization[[#This Row],[剩下月數]],D152),0)),0)</f>
        <v>1332.1692472318095</v>
      </c>
      <c r="F151" s="9">
        <f ca="1">IFERROR(IF(AND(ValuesEntered,Amortization[[#This Row],[還款日]]&lt;&gt;""),-PPMT(InterestRate/12,1,DurationOfLoan-ROWS($C$4:C151)+1,Amortization[[#This Row],[開始貸款金額]]),""),0)</f>
        <v>1095.8109488741409</v>
      </c>
      <c r="G151" s="9">
        <f ca="1">IF(Amortization[[#This Row],[還款日]]="",0,PropertyTaxAmount)</f>
        <v>0</v>
      </c>
      <c r="H151" s="9">
        <f ca="1">IF(Amortization[[#This Row],[還款日]]="",0,Amortization[[#This Row],[利息]]+Amortization[[#This Row],[本金]]+Amortization[[#This Row],[其它月費]])</f>
        <v>2427.9801961059502</v>
      </c>
      <c r="I151" s="9">
        <f ca="1">IF(Amortization[[#This Row],[還款日]]="",0,Amortization[[#This Row],[開始貸款金額]]-Amortization[[#This Row],[本金]])</f>
        <v>355245.13259514922</v>
      </c>
      <c r="J151" s="10">
        <f ca="1">IF(Amortization[[#This Row],[月結餘貸款]]&gt;0,LastRow-ROW(),0)</f>
        <v>212</v>
      </c>
    </row>
    <row r="152" spans="2:10" ht="15" customHeight="1" x14ac:dyDescent="0.3">
      <c r="B152" s="7">
        <f>ROWS($B$4:B152)</f>
        <v>149</v>
      </c>
      <c r="C152" s="8">
        <f ca="1">IF(ValuesEntered,IF(Amortization[[#This Row],['#]]&lt;=DurationOfLoan,IF(ROW()-ROW(Amortization[[#Headers],[還款日]])=1,LoanStart,IF(I151&gt;0,EDATE(C151,1),"")),""),"")</f>
        <v>47425</v>
      </c>
      <c r="D152" s="9">
        <f ca="1">IF(ROW()-ROW(Amortization[[#Headers],[開始貸款金額]])=1,LoanAmount,IF(Amortization[[#This Row],[還款日]]="",0,INDEX(Amortization[], ROW()-4,8)))</f>
        <v>355245.13259514922</v>
      </c>
      <c r="E152" s="9">
        <f ca="1">IF(ValuesEntered,IF(ROW()-ROW(Amortization[[#Headers],[利息]])=1,-IPMT(InterestRate/12,1,DurationOfLoan-ROWS($C$4:C152)+1,Amortization[[#This Row],[開始貸款金額]]),IFERROR(-IPMT(InterestRate/12,1,Amortization[[#This Row],[剩下月數]],D153),0)),0)</f>
        <v>1328.044546332063</v>
      </c>
      <c r="F152" s="9">
        <f ca="1">IFERROR(IF(AND(ValuesEntered,Amortization[[#This Row],[還款日]]&lt;&gt;""),-PPMT(InterestRate/12,1,DurationOfLoan-ROWS($C$4:C152)+1,Amortization[[#This Row],[開始貸款金額]]),""),0)</f>
        <v>1099.920239932419</v>
      </c>
      <c r="G152" s="9">
        <f ca="1">IF(Amortization[[#This Row],[還款日]]="",0,PropertyTaxAmount)</f>
        <v>0</v>
      </c>
      <c r="H152" s="9">
        <f ca="1">IF(Amortization[[#This Row],[還款日]]="",0,Amortization[[#This Row],[利息]]+Amortization[[#This Row],[本金]]+Amortization[[#This Row],[其它月費]])</f>
        <v>2427.964786264482</v>
      </c>
      <c r="I152" s="9">
        <f ca="1">IF(Amortization[[#This Row],[還款日]]="",0,Amortization[[#This Row],[開始貸款金額]]-Amortization[[#This Row],[本金]])</f>
        <v>354145.21235521679</v>
      </c>
      <c r="J152" s="10">
        <f ca="1">IF(Amortization[[#This Row],[月結餘貸款]]&gt;0,LastRow-ROW(),0)</f>
        <v>211</v>
      </c>
    </row>
    <row r="153" spans="2:10" ht="15" customHeight="1" x14ac:dyDescent="0.3">
      <c r="B153" s="7">
        <f>ROWS($B$4:B153)</f>
        <v>150</v>
      </c>
      <c r="C153" s="8">
        <f ca="1">IF(ValuesEntered,IF(Amortization[[#This Row],['#]]&lt;=DurationOfLoan,IF(ROW()-ROW(Amortization[[#Headers],[還款日]])=1,LoanStart,IF(I152&gt;0,EDATE(C152,1),"")),""),"")</f>
        <v>47455</v>
      </c>
      <c r="D153" s="9">
        <f ca="1">IF(ROW()-ROW(Amortization[[#Headers],[開始貸款金額]])=1,LoanAmount,IF(Amortization[[#This Row],[還款日]]="",0,INDEX(Amortization[], ROW()-4,8)))</f>
        <v>354145.21235521679</v>
      </c>
      <c r="E153" s="9">
        <f ca="1">IF(ValuesEntered,IF(ROW()-ROW(Amortization[[#Headers],[利息]])=1,-IPMT(InterestRate/12,1,DurationOfLoan-ROWS($C$4:C153)+1,Amortization[[#This Row],[開始貸款金額]]),IFERROR(-IPMT(InterestRate/12,1,Amortization[[#This Row],[剩下月數]],D154),0)),0)</f>
        <v>1323.9043778039422</v>
      </c>
      <c r="F153" s="9">
        <f ca="1">IFERROR(IF(AND(ValuesEntered,Amortization[[#This Row],[還款日]]&lt;&gt;""),-PPMT(InterestRate/12,1,DurationOfLoan-ROWS($C$4:C153)+1,Amortization[[#This Row],[開始貸款金額]]),""),0)</f>
        <v>1104.0449408321658</v>
      </c>
      <c r="G153" s="9">
        <f ca="1">IF(Amortization[[#This Row],[還款日]]="",0,PropertyTaxAmount)</f>
        <v>0</v>
      </c>
      <c r="H153" s="9">
        <f ca="1">IF(Amortization[[#This Row],[還款日]]="",0,Amortization[[#This Row],[利息]]+Amortization[[#This Row],[本金]]+Amortization[[#This Row],[其它月費]])</f>
        <v>2427.9493186361078</v>
      </c>
      <c r="I153" s="9">
        <f ca="1">IF(Amortization[[#This Row],[還款日]]="",0,Amortization[[#This Row],[開始貸款金額]]-Amortization[[#This Row],[本金]])</f>
        <v>353041.1674143846</v>
      </c>
      <c r="J153" s="10">
        <f ca="1">IF(Amortization[[#This Row],[月結餘貸款]]&gt;0,LastRow-ROW(),0)</f>
        <v>210</v>
      </c>
    </row>
    <row r="154" spans="2:10" ht="15" customHeight="1" x14ac:dyDescent="0.3">
      <c r="B154" s="7">
        <f>ROWS($B$4:B154)</f>
        <v>151</v>
      </c>
      <c r="C154" s="8">
        <f ca="1">IF(ValuesEntered,IF(Amortization[[#This Row],['#]]&lt;=DurationOfLoan,IF(ROW()-ROW(Amortization[[#Headers],[還款日]])=1,LoanStart,IF(I153&gt;0,EDATE(C153,1),"")),""),"")</f>
        <v>47486</v>
      </c>
      <c r="D154" s="9">
        <f ca="1">IF(ROW()-ROW(Amortization[[#Headers],[開始貸款金額]])=1,LoanAmount,IF(Amortization[[#This Row],[還款日]]="",0,INDEX(Amortization[], ROW()-4,8)))</f>
        <v>353041.1674143846</v>
      </c>
      <c r="E154" s="9">
        <f ca="1">IF(ValuesEntered,IF(ROW()-ROW(Amortization[[#Headers],[利息]])=1,-IPMT(InterestRate/12,1,DurationOfLoan-ROWS($C$4:C154)+1,Amortization[[#This Row],[開始貸款金額]]),IFERROR(-IPMT(InterestRate/12,1,Amortization[[#This Row],[剩下月數]],D155),0)),0)</f>
        <v>1319.7486836438413</v>
      </c>
      <c r="F154" s="9">
        <f ca="1">IFERROR(IF(AND(ValuesEntered,Amortization[[#This Row],[還款日]]&lt;&gt;""),-PPMT(InterestRate/12,1,DurationOfLoan-ROWS($C$4:C154)+1,Amortization[[#This Row],[開始貸款金額]]),""),0)</f>
        <v>1108.1851093602863</v>
      </c>
      <c r="G154" s="9">
        <f ca="1">IF(Amortization[[#This Row],[還款日]]="",0,PropertyTaxAmount)</f>
        <v>0</v>
      </c>
      <c r="H154" s="9">
        <f ca="1">IF(Amortization[[#This Row],[還款日]]="",0,Amortization[[#This Row],[利息]]+Amortization[[#This Row],[本金]]+Amortization[[#This Row],[其它月費]])</f>
        <v>2427.9337930041274</v>
      </c>
      <c r="I154" s="9">
        <f ca="1">IF(Amortization[[#This Row],[還款日]]="",0,Amortization[[#This Row],[開始貸款金額]]-Amortization[[#This Row],[本金]])</f>
        <v>351932.98230502434</v>
      </c>
      <c r="J154" s="10">
        <f ca="1">IF(Amortization[[#This Row],[月結餘貸款]]&gt;0,LastRow-ROW(),0)</f>
        <v>209</v>
      </c>
    </row>
    <row r="155" spans="2:10" ht="15" customHeight="1" x14ac:dyDescent="0.3">
      <c r="B155" s="7">
        <f>ROWS($B$4:B155)</f>
        <v>152</v>
      </c>
      <c r="C155" s="8">
        <f ca="1">IF(ValuesEntered,IF(Amortization[[#This Row],['#]]&lt;=DurationOfLoan,IF(ROW()-ROW(Amortization[[#Headers],[還款日]])=1,LoanStart,IF(I154&gt;0,EDATE(C154,1),"")),""),"")</f>
        <v>47517</v>
      </c>
      <c r="D155" s="9">
        <f ca="1">IF(ROW()-ROW(Amortization[[#Headers],[開始貸款金額]])=1,LoanAmount,IF(Amortization[[#This Row],[還款日]]="",0,INDEX(Amortization[], ROW()-4,8)))</f>
        <v>351932.98230502434</v>
      </c>
      <c r="E155" s="9">
        <f ca="1">IF(ValuesEntered,IF(ROW()-ROW(Amortization[[#Headers],[利息]])=1,-IPMT(InterestRate/12,1,DurationOfLoan-ROWS($C$4:C155)+1,Amortization[[#This Row],[開始貸款金額]]),IFERROR(-IPMT(InterestRate/12,1,Amortization[[#This Row],[剩下月數]],D156),0)),0)</f>
        <v>1315.5774056306398</v>
      </c>
      <c r="F155" s="9">
        <f ca="1">IFERROR(IF(AND(ValuesEntered,Amortization[[#This Row],[還款日]]&lt;&gt;""),-PPMT(InterestRate/12,1,DurationOfLoan-ROWS($C$4:C155)+1,Amortization[[#This Row],[開始貸款金額]]),""),0)</f>
        <v>1112.340803520387</v>
      </c>
      <c r="G155" s="9">
        <f ca="1">IF(Amortization[[#This Row],[還款日]]="",0,PropertyTaxAmount)</f>
        <v>0</v>
      </c>
      <c r="H155" s="9">
        <f ca="1">IF(Amortization[[#This Row],[還款日]]="",0,Amortization[[#This Row],[利息]]+Amortization[[#This Row],[本金]]+Amortization[[#This Row],[其它月費]])</f>
        <v>2427.9182091510265</v>
      </c>
      <c r="I155" s="9">
        <f ca="1">IF(Amortization[[#This Row],[還款日]]="",0,Amortization[[#This Row],[開始貸款金額]]-Amortization[[#This Row],[本金]])</f>
        <v>350820.64150150394</v>
      </c>
      <c r="J155" s="10">
        <f ca="1">IF(Amortization[[#This Row],[月結餘貸款]]&gt;0,LastRow-ROW(),0)</f>
        <v>208</v>
      </c>
    </row>
    <row r="156" spans="2:10" ht="15" customHeight="1" x14ac:dyDescent="0.3">
      <c r="B156" s="7">
        <f>ROWS($B$4:B156)</f>
        <v>153</v>
      </c>
      <c r="C156" s="8">
        <f ca="1">IF(ValuesEntered,IF(Amortization[[#This Row],['#]]&lt;=DurationOfLoan,IF(ROW()-ROW(Amortization[[#Headers],[還款日]])=1,LoanStart,IF(I155&gt;0,EDATE(C155,1),"")),""),"")</f>
        <v>47545</v>
      </c>
      <c r="D156" s="9">
        <f ca="1">IF(ROW()-ROW(Amortization[[#Headers],[開始貸款金額]])=1,LoanAmount,IF(Amortization[[#This Row],[還款日]]="",0,INDEX(Amortization[], ROW()-4,8)))</f>
        <v>350820.64150150394</v>
      </c>
      <c r="E156" s="9">
        <f ca="1">IF(ValuesEntered,IF(ROW()-ROW(Amortization[[#Headers],[利息]])=1,-IPMT(InterestRate/12,1,DurationOfLoan-ROWS($C$4:C156)+1,Amortization[[#This Row],[開始貸款金額]]),IFERROR(-IPMT(InterestRate/12,1,Amortization[[#This Row],[剩下月數]],D157),0)),0)</f>
        <v>1311.3904853248887</v>
      </c>
      <c r="F156" s="9">
        <f ca="1">IFERROR(IF(AND(ValuesEntered,Amortization[[#This Row],[還款日]]&lt;&gt;""),-PPMT(InterestRate/12,1,DurationOfLoan-ROWS($C$4:C156)+1,Amortization[[#This Row],[開始貸款金額]]),""),0)</f>
        <v>1116.5120815335886</v>
      </c>
      <c r="G156" s="9">
        <f ca="1">IF(Amortization[[#This Row],[還款日]]="",0,PropertyTaxAmount)</f>
        <v>0</v>
      </c>
      <c r="H156" s="9">
        <f ca="1">IF(Amortization[[#This Row],[還款日]]="",0,Amortization[[#This Row],[利息]]+Amortization[[#This Row],[本金]]+Amortization[[#This Row],[其它月費]])</f>
        <v>2427.9025668584773</v>
      </c>
      <c r="I156" s="9">
        <f ca="1">IF(Amortization[[#This Row],[還款日]]="",0,Amortization[[#This Row],[開始貸款金額]]-Amortization[[#This Row],[本金]])</f>
        <v>349704.12941997033</v>
      </c>
      <c r="J156" s="10">
        <f ca="1">IF(Amortization[[#This Row],[月結餘貸款]]&gt;0,LastRow-ROW(),0)</f>
        <v>207</v>
      </c>
    </row>
    <row r="157" spans="2:10" ht="15" customHeight="1" x14ac:dyDescent="0.3">
      <c r="B157" s="7">
        <f>ROWS($B$4:B157)</f>
        <v>154</v>
      </c>
      <c r="C157" s="8">
        <f ca="1">IF(ValuesEntered,IF(Amortization[[#This Row],['#]]&lt;=DurationOfLoan,IF(ROW()-ROW(Amortization[[#Headers],[還款日]])=1,LoanStart,IF(I156&gt;0,EDATE(C156,1),"")),""),"")</f>
        <v>47576</v>
      </c>
      <c r="D157" s="9">
        <f ca="1">IF(ROW()-ROW(Amortization[[#Headers],[開始貸款金額]])=1,LoanAmount,IF(Amortization[[#This Row],[還款日]]="",0,INDEX(Amortization[], ROW()-4,8)))</f>
        <v>349704.12941997033</v>
      </c>
      <c r="E157" s="9">
        <f ca="1">IF(ValuesEntered,IF(ROW()-ROW(Amortization[[#Headers],[利息]])=1,-IPMT(InterestRate/12,1,DurationOfLoan-ROWS($C$4:C157)+1,Amortization[[#This Row],[開始貸款金額]]),IFERROR(-IPMT(InterestRate/12,1,Amortization[[#This Row],[剩下月數]],D158),0)),0)</f>
        <v>1307.1878640679913</v>
      </c>
      <c r="F157" s="9">
        <f ca="1">IFERROR(IF(AND(ValuesEntered,Amortization[[#This Row],[還款日]]&lt;&gt;""),-PPMT(InterestRate/12,1,DurationOfLoan-ROWS($C$4:C157)+1,Amortization[[#This Row],[開始貸款金額]]),""),0)</f>
        <v>1120.6990018393396</v>
      </c>
      <c r="G157" s="9">
        <f ca="1">IF(Amortization[[#This Row],[還款日]]="",0,PropertyTaxAmount)</f>
        <v>0</v>
      </c>
      <c r="H157" s="9">
        <f ca="1">IF(Amortization[[#This Row],[還款日]]="",0,Amortization[[#This Row],[利息]]+Amortization[[#This Row],[本金]]+Amortization[[#This Row],[其它月費]])</f>
        <v>2427.886865907331</v>
      </c>
      <c r="I157" s="9">
        <f ca="1">IF(Amortization[[#This Row],[還款日]]="",0,Amortization[[#This Row],[開始貸款金額]]-Amortization[[#This Row],[本金]])</f>
        <v>348583.430418131</v>
      </c>
      <c r="J157" s="10">
        <f ca="1">IF(Amortization[[#This Row],[月結餘貸款]]&gt;0,LastRow-ROW(),0)</f>
        <v>206</v>
      </c>
    </row>
    <row r="158" spans="2:10" ht="15" customHeight="1" x14ac:dyDescent="0.3">
      <c r="B158" s="7">
        <f>ROWS($B$4:B158)</f>
        <v>155</v>
      </c>
      <c r="C158" s="8">
        <f ca="1">IF(ValuesEntered,IF(Amortization[[#This Row],['#]]&lt;=DurationOfLoan,IF(ROW()-ROW(Amortization[[#Headers],[還款日]])=1,LoanStart,IF(I157&gt;0,EDATE(C157,1),"")),""),"")</f>
        <v>47606</v>
      </c>
      <c r="D158" s="9">
        <f ca="1">IF(ROW()-ROW(Amortization[[#Headers],[開始貸款金額]])=1,LoanAmount,IF(Amortization[[#This Row],[還款日]]="",0,INDEX(Amortization[], ROW()-4,8)))</f>
        <v>348583.430418131</v>
      </c>
      <c r="E158" s="9">
        <f ca="1">IF(ValuesEntered,IF(ROW()-ROW(Amortization[[#Headers],[利息]])=1,-IPMT(InterestRate/12,1,DurationOfLoan-ROWS($C$4:C158)+1,Amortization[[#This Row],[開始貸款金額]]),IFERROR(-IPMT(InterestRate/12,1,Amortization[[#This Row],[剩下月數]],D159),0)),0)</f>
        <v>1302.9694829813802</v>
      </c>
      <c r="F158" s="9">
        <f ca="1">IFERROR(IF(AND(ValuesEntered,Amortization[[#This Row],[還款日]]&lt;&gt;""),-PPMT(InterestRate/12,1,DurationOfLoan-ROWS($C$4:C158)+1,Amortization[[#This Row],[開始貸款金額]]),""),0)</f>
        <v>1124.901623096237</v>
      </c>
      <c r="G158" s="9">
        <f ca="1">IF(Amortization[[#This Row],[還款日]]="",0,PropertyTaxAmount)</f>
        <v>0</v>
      </c>
      <c r="H158" s="9">
        <f ca="1">IF(Amortization[[#This Row],[還款日]]="",0,Amortization[[#This Row],[利息]]+Amortization[[#This Row],[本金]]+Amortization[[#This Row],[其它月費]])</f>
        <v>2427.8711060776172</v>
      </c>
      <c r="I158" s="9">
        <f ca="1">IF(Amortization[[#This Row],[還款日]]="",0,Amortization[[#This Row],[開始貸款金額]]-Amortization[[#This Row],[本金]])</f>
        <v>347458.52879503474</v>
      </c>
      <c r="J158" s="10">
        <f ca="1">IF(Amortization[[#This Row],[月結餘貸款]]&gt;0,LastRow-ROW(),0)</f>
        <v>205</v>
      </c>
    </row>
    <row r="159" spans="2:10" ht="15" customHeight="1" x14ac:dyDescent="0.3">
      <c r="B159" s="7">
        <f>ROWS($B$4:B159)</f>
        <v>156</v>
      </c>
      <c r="C159" s="8">
        <f ca="1">IF(ValuesEntered,IF(Amortization[[#This Row],['#]]&lt;=DurationOfLoan,IF(ROW()-ROW(Amortization[[#Headers],[還款日]])=1,LoanStart,IF(I158&gt;0,EDATE(C158,1),"")),""),"")</f>
        <v>47637</v>
      </c>
      <c r="D159" s="9">
        <f ca="1">IF(ROW()-ROW(Amortization[[#Headers],[開始貸款金額]])=1,LoanAmount,IF(Amortization[[#This Row],[還款日]]="",0,INDEX(Amortization[], ROW()-4,8)))</f>
        <v>347458.52879503474</v>
      </c>
      <c r="E159" s="9">
        <f ca="1">IF(ValuesEntered,IF(ROW()-ROW(Amortization[[#Headers],[利息]])=1,-IPMT(InterestRate/12,1,DurationOfLoan-ROWS($C$4:C159)+1,Amortization[[#This Row],[開始貸款金額]]),IFERROR(-IPMT(InterestRate/12,1,Amortization[[#This Row],[剩下月數]],D160),0)),0)</f>
        <v>1298.7352829656945</v>
      </c>
      <c r="F159" s="9">
        <f ca="1">IFERROR(IF(AND(ValuesEntered,Amortization[[#This Row],[還款日]]&lt;&gt;""),-PPMT(InterestRate/12,1,DurationOfLoan-ROWS($C$4:C159)+1,Amortization[[#This Row],[開始貸款金額]]),""),0)</f>
        <v>1129.1200041828479</v>
      </c>
      <c r="G159" s="9">
        <f ca="1">IF(Amortization[[#This Row],[還款日]]="",0,PropertyTaxAmount)</f>
        <v>0</v>
      </c>
      <c r="H159" s="9">
        <f ca="1">IF(Amortization[[#This Row],[還款日]]="",0,Amortization[[#This Row],[利息]]+Amortization[[#This Row],[本金]]+Amortization[[#This Row],[其它月費]])</f>
        <v>2427.8552871485426</v>
      </c>
      <c r="I159" s="9">
        <f ca="1">IF(Amortization[[#This Row],[還款日]]="",0,Amortization[[#This Row],[開始貸款金額]]-Amortization[[#This Row],[本金]])</f>
        <v>346329.40879085188</v>
      </c>
      <c r="J159" s="10">
        <f ca="1">IF(Amortization[[#This Row],[月結餘貸款]]&gt;0,LastRow-ROW(),0)</f>
        <v>204</v>
      </c>
    </row>
    <row r="160" spans="2:10" ht="15" customHeight="1" x14ac:dyDescent="0.3">
      <c r="B160" s="7">
        <f>ROWS($B$4:B160)</f>
        <v>157</v>
      </c>
      <c r="C160" s="8">
        <f ca="1">IF(ValuesEntered,IF(Amortization[[#This Row],['#]]&lt;=DurationOfLoan,IF(ROW()-ROW(Amortization[[#Headers],[還款日]])=1,LoanStart,IF(I159&gt;0,EDATE(C159,1),"")),""),"")</f>
        <v>47667</v>
      </c>
      <c r="D160" s="9">
        <f ca="1">IF(ROW()-ROW(Amortization[[#Headers],[開始貸款金額]])=1,LoanAmount,IF(Amortization[[#This Row],[還款日]]="",0,INDEX(Amortization[], ROW()-4,8)))</f>
        <v>346329.40879085188</v>
      </c>
      <c r="E160" s="9">
        <f ca="1">IF(ValuesEntered,IF(ROW()-ROW(Amortization[[#Headers],[利息]])=1,-IPMT(InterestRate/12,1,DurationOfLoan-ROWS($C$4:C160)+1,Amortization[[#This Row],[開始貸款金額]]),IFERROR(-IPMT(InterestRate/12,1,Amortization[[#This Row],[剩下月數]],D161),0)),0)</f>
        <v>1294.4852046999501</v>
      </c>
      <c r="F160" s="9">
        <f ca="1">IFERROR(IF(AND(ValuesEntered,Amortization[[#This Row],[還款日]]&lt;&gt;""),-PPMT(InterestRate/12,1,DurationOfLoan-ROWS($C$4:C160)+1,Amortization[[#This Row],[開始貸款金額]]),""),0)</f>
        <v>1133.3542041985338</v>
      </c>
      <c r="G160" s="9">
        <f ca="1">IF(Amortization[[#This Row],[還款日]]="",0,PropertyTaxAmount)</f>
        <v>0</v>
      </c>
      <c r="H160" s="9">
        <f ca="1">IF(Amortization[[#This Row],[還款日]]="",0,Amortization[[#This Row],[利息]]+Amortization[[#This Row],[本金]]+Amortization[[#This Row],[其它月費]])</f>
        <v>2427.8394088984842</v>
      </c>
      <c r="I160" s="9">
        <f ca="1">IF(Amortization[[#This Row],[還款日]]="",0,Amortization[[#This Row],[開始貸款金額]]-Amortization[[#This Row],[本金]])</f>
        <v>345196.05458665336</v>
      </c>
      <c r="J160" s="10">
        <f ca="1">IF(Amortization[[#This Row],[月結餘貸款]]&gt;0,LastRow-ROW(),0)</f>
        <v>203</v>
      </c>
    </row>
    <row r="161" spans="2:10" ht="15" customHeight="1" x14ac:dyDescent="0.3">
      <c r="B161" s="7">
        <f>ROWS($B$4:B161)</f>
        <v>158</v>
      </c>
      <c r="C161" s="8">
        <f ca="1">IF(ValuesEntered,IF(Amortization[[#This Row],['#]]&lt;=DurationOfLoan,IF(ROW()-ROW(Amortization[[#Headers],[還款日]])=1,LoanStart,IF(I160&gt;0,EDATE(C160,1),"")),""),"")</f>
        <v>47698</v>
      </c>
      <c r="D161" s="9">
        <f ca="1">IF(ROW()-ROW(Amortization[[#Headers],[開始貸款金額]])=1,LoanAmount,IF(Amortization[[#This Row],[還款日]]="",0,INDEX(Amortization[], ROW()-4,8)))</f>
        <v>345196.05458665336</v>
      </c>
      <c r="E161" s="9">
        <f ca="1">IF(ValuesEntered,IF(ROW()-ROW(Amortization[[#Headers],[利息]])=1,-IPMT(InterestRate/12,1,DurationOfLoan-ROWS($C$4:C161)+1,Amortization[[#This Row],[開始貸款金額]]),IFERROR(-IPMT(InterestRate/12,1,Amortization[[#This Row],[剩下月數]],D162),0)),0)</f>
        <v>1290.219188640709</v>
      </c>
      <c r="F161" s="9">
        <f ca="1">IFERROR(IF(AND(ValuesEntered,Amortization[[#This Row],[還款日]]&lt;&gt;""),-PPMT(InterestRate/12,1,DurationOfLoan-ROWS($C$4:C161)+1,Amortization[[#This Row],[開始貸款金額]]),""),0)</f>
        <v>1137.6042824642777</v>
      </c>
      <c r="G161" s="9">
        <f ca="1">IF(Amortization[[#This Row],[還款日]]="",0,PropertyTaxAmount)</f>
        <v>0</v>
      </c>
      <c r="H161" s="9">
        <f ca="1">IF(Amortization[[#This Row],[還款日]]="",0,Amortization[[#This Row],[利息]]+Amortization[[#This Row],[本金]]+Amortization[[#This Row],[其它月費]])</f>
        <v>2427.8234711049868</v>
      </c>
      <c r="I161" s="9">
        <f ca="1">IF(Amortization[[#This Row],[還款日]]="",0,Amortization[[#This Row],[開始貸款金額]]-Amortization[[#This Row],[本金]])</f>
        <v>344058.45030418911</v>
      </c>
      <c r="J161" s="10">
        <f ca="1">IF(Amortization[[#This Row],[月結餘貸款]]&gt;0,LastRow-ROW(),0)</f>
        <v>202</v>
      </c>
    </row>
    <row r="162" spans="2:10" ht="15" customHeight="1" x14ac:dyDescent="0.3">
      <c r="B162" s="7">
        <f>ROWS($B$4:B162)</f>
        <v>159</v>
      </c>
      <c r="C162" s="8">
        <f ca="1">IF(ValuesEntered,IF(Amortization[[#This Row],['#]]&lt;=DurationOfLoan,IF(ROW()-ROW(Amortization[[#Headers],[還款日]])=1,LoanStart,IF(I161&gt;0,EDATE(C161,1),"")),""),"")</f>
        <v>47729</v>
      </c>
      <c r="D162" s="9">
        <f ca="1">IF(ROW()-ROW(Amortization[[#Headers],[開始貸款金額]])=1,LoanAmount,IF(Amortization[[#This Row],[還款日]]="",0,INDEX(Amortization[], ROW()-4,8)))</f>
        <v>344058.45030418911</v>
      </c>
      <c r="E162" s="9">
        <f ca="1">IF(ValuesEntered,IF(ROW()-ROW(Amortization[[#Headers],[利息]])=1,-IPMT(InterestRate/12,1,DurationOfLoan-ROWS($C$4:C162)+1,Amortization[[#This Row],[開始貸款金額]]),IFERROR(-IPMT(InterestRate/12,1,Amortization[[#This Row],[剩下月數]],D163),0)),0)</f>
        <v>1285.937175021246</v>
      </c>
      <c r="F162" s="9">
        <f ca="1">IFERROR(IF(AND(ValuesEntered,Amortization[[#This Row],[還款日]]&lt;&gt;""),-PPMT(InterestRate/12,1,DurationOfLoan-ROWS($C$4:C162)+1,Amortization[[#This Row],[開始貸款金額]]),""),0)</f>
        <v>1141.8702985235191</v>
      </c>
      <c r="G162" s="9">
        <f ca="1">IF(Amortization[[#This Row],[還款日]]="",0,PropertyTaxAmount)</f>
        <v>0</v>
      </c>
      <c r="H162" s="9">
        <f ca="1">IF(Amortization[[#This Row],[還款日]]="",0,Amortization[[#This Row],[利息]]+Amortization[[#This Row],[本金]]+Amortization[[#This Row],[其它月費]])</f>
        <v>2427.8074735447653</v>
      </c>
      <c r="I162" s="9">
        <f ca="1">IF(Amortization[[#This Row],[還款日]]="",0,Amortization[[#This Row],[開始貸款金額]]-Amortization[[#This Row],[本金]])</f>
        <v>342916.5800056656</v>
      </c>
      <c r="J162" s="10">
        <f ca="1">IF(Amortization[[#This Row],[月結餘貸款]]&gt;0,LastRow-ROW(),0)</f>
        <v>201</v>
      </c>
    </row>
    <row r="163" spans="2:10" ht="15" customHeight="1" x14ac:dyDescent="0.3">
      <c r="B163" s="7">
        <f>ROWS($B$4:B163)</f>
        <v>160</v>
      </c>
      <c r="C163" s="8">
        <f ca="1">IF(ValuesEntered,IF(Amortization[[#This Row],['#]]&lt;=DurationOfLoan,IF(ROW()-ROW(Amortization[[#Headers],[還款日]])=1,LoanStart,IF(I162&gt;0,EDATE(C162,1),"")),""),"")</f>
        <v>47759</v>
      </c>
      <c r="D163" s="9">
        <f ca="1">IF(ROW()-ROW(Amortization[[#Headers],[開始貸款金額]])=1,LoanAmount,IF(Amortization[[#This Row],[還款日]]="",0,INDEX(Amortization[], ROW()-4,8)))</f>
        <v>342916.5800056656</v>
      </c>
      <c r="E163" s="9">
        <f ca="1">IF(ValuesEntered,IF(ROW()-ROW(Amortization[[#Headers],[利息]])=1,-IPMT(InterestRate/12,1,DurationOfLoan-ROWS($C$4:C163)+1,Amortization[[#This Row],[開始貸款金額]]),IFERROR(-IPMT(InterestRate/12,1,Amortization[[#This Row],[剩下月數]],D164),0)),0)</f>
        <v>1281.6391038507097</v>
      </c>
      <c r="F163" s="9">
        <f ca="1">IFERROR(IF(AND(ValuesEntered,Amortization[[#This Row],[還款日]]&lt;&gt;""),-PPMT(InterestRate/12,1,DurationOfLoan-ROWS($C$4:C163)+1,Amortization[[#This Row],[開始貸款金額]]),""),0)</f>
        <v>1146.1523121429821</v>
      </c>
      <c r="G163" s="9">
        <f ca="1">IF(Amortization[[#This Row],[還款日]]="",0,PropertyTaxAmount)</f>
        <v>0</v>
      </c>
      <c r="H163" s="9">
        <f ca="1">IF(Amortization[[#This Row],[還款日]]="",0,Amortization[[#This Row],[利息]]+Amortization[[#This Row],[本金]]+Amortization[[#This Row],[其它月費]])</f>
        <v>2427.7914159936918</v>
      </c>
      <c r="I163" s="9">
        <f ca="1">IF(Amortization[[#This Row],[還款日]]="",0,Amortization[[#This Row],[開始貸款金額]]-Amortization[[#This Row],[本金]])</f>
        <v>341770.42769352259</v>
      </c>
      <c r="J163" s="10">
        <f ca="1">IF(Amortization[[#This Row],[月結餘貸款]]&gt;0,LastRow-ROW(),0)</f>
        <v>200</v>
      </c>
    </row>
    <row r="164" spans="2:10" ht="15" customHeight="1" x14ac:dyDescent="0.3">
      <c r="B164" s="7">
        <f>ROWS($B$4:B164)</f>
        <v>161</v>
      </c>
      <c r="C164" s="8">
        <f ca="1">IF(ValuesEntered,IF(Amortization[[#This Row],['#]]&lt;=DurationOfLoan,IF(ROW()-ROW(Amortization[[#Headers],[還款日]])=1,LoanStart,IF(I163&gt;0,EDATE(C163,1),"")),""),"")</f>
        <v>47790</v>
      </c>
      <c r="D164" s="9">
        <f ca="1">IF(ROW()-ROW(Amortization[[#Headers],[開始貸款金額]])=1,LoanAmount,IF(Amortization[[#This Row],[還款日]]="",0,INDEX(Amortization[], ROW()-4,8)))</f>
        <v>341770.42769352259</v>
      </c>
      <c r="E164" s="9">
        <f ca="1">IF(ValuesEntered,IF(ROW()-ROW(Amortization[[#Headers],[利息]])=1,-IPMT(InterestRate/12,1,DurationOfLoan-ROWS($C$4:C164)+1,Amortization[[#This Row],[開始貸款金額]]),IFERROR(-IPMT(InterestRate/12,1,Amortization[[#This Row],[剩下月數]],D165),0)),0)</f>
        <v>1277.3249149132839</v>
      </c>
      <c r="F164" s="9">
        <f ca="1">IFERROR(IF(AND(ValuesEntered,Amortization[[#This Row],[還款日]]&lt;&gt;""),-PPMT(InterestRate/12,1,DurationOfLoan-ROWS($C$4:C164)+1,Amortization[[#This Row],[開始貸款金額]]),""),0)</f>
        <v>1150.4503833135186</v>
      </c>
      <c r="G164" s="9">
        <f ca="1">IF(Amortization[[#This Row],[還款日]]="",0,PropertyTaxAmount)</f>
        <v>0</v>
      </c>
      <c r="H164" s="9">
        <f ca="1">IF(Amortization[[#This Row],[還款日]]="",0,Amortization[[#This Row],[利息]]+Amortization[[#This Row],[本金]]+Amortization[[#This Row],[其它月費]])</f>
        <v>2427.7752982268025</v>
      </c>
      <c r="I164" s="9">
        <f ca="1">IF(Amortization[[#This Row],[還款日]]="",0,Amortization[[#This Row],[開始貸款金額]]-Amortization[[#This Row],[本金]])</f>
        <v>340619.97731020907</v>
      </c>
      <c r="J164" s="10">
        <f ca="1">IF(Amortization[[#This Row],[月結餘貸款]]&gt;0,LastRow-ROW(),0)</f>
        <v>199</v>
      </c>
    </row>
    <row r="165" spans="2:10" ht="15" customHeight="1" x14ac:dyDescent="0.3">
      <c r="B165" s="7">
        <f>ROWS($B$4:B165)</f>
        <v>162</v>
      </c>
      <c r="C165" s="8">
        <f ca="1">IF(ValuesEntered,IF(Amortization[[#This Row],['#]]&lt;=DurationOfLoan,IF(ROW()-ROW(Amortization[[#Headers],[還款日]])=1,LoanStart,IF(I164&gt;0,EDATE(C164,1),"")),""),"")</f>
        <v>47820</v>
      </c>
      <c r="D165" s="9">
        <f ca="1">IF(ROW()-ROW(Amortization[[#Headers],[開始貸款金額]])=1,LoanAmount,IF(Amortization[[#This Row],[還款日]]="",0,INDEX(Amortization[], ROW()-4,8)))</f>
        <v>340619.97731020907</v>
      </c>
      <c r="E165" s="9">
        <f ca="1">IF(ValuesEntered,IF(ROW()-ROW(Amortization[[#Headers],[利息]])=1,-IPMT(InterestRate/12,1,DurationOfLoan-ROWS($C$4:C165)+1,Amortization[[#This Row],[開始貸款金額]]),IFERROR(-IPMT(InterestRate/12,1,Amortization[[#This Row],[剩下月數]],D166),0)),0)</f>
        <v>1272.994547767343</v>
      </c>
      <c r="F165" s="9">
        <f ca="1">IFERROR(IF(AND(ValuesEntered,Amortization[[#This Row],[還款日]]&lt;&gt;""),-PPMT(InterestRate/12,1,DurationOfLoan-ROWS($C$4:C165)+1,Amortization[[#This Row],[開始貸款金額]]),""),0)</f>
        <v>1154.7645722509442</v>
      </c>
      <c r="G165" s="9">
        <f ca="1">IF(Amortization[[#This Row],[還款日]]="",0,PropertyTaxAmount)</f>
        <v>0</v>
      </c>
      <c r="H165" s="9">
        <f ca="1">IF(Amortization[[#This Row],[還款日]]="",0,Amortization[[#This Row],[利息]]+Amortization[[#This Row],[本金]]+Amortization[[#This Row],[其它月費]])</f>
        <v>2427.7591200182869</v>
      </c>
      <c r="I165" s="9">
        <f ca="1">IF(Amortization[[#This Row],[還款日]]="",0,Amortization[[#This Row],[開始貸款金額]]-Amortization[[#This Row],[本金]])</f>
        <v>339465.21273795812</v>
      </c>
      <c r="J165" s="10">
        <f ca="1">IF(Amortization[[#This Row],[月結餘貸款]]&gt;0,LastRow-ROW(),0)</f>
        <v>198</v>
      </c>
    </row>
    <row r="166" spans="2:10" ht="15" customHeight="1" x14ac:dyDescent="0.3">
      <c r="B166" s="7">
        <f>ROWS($B$4:B166)</f>
        <v>163</v>
      </c>
      <c r="C166" s="8">
        <f ca="1">IF(ValuesEntered,IF(Amortization[[#This Row],['#]]&lt;=DurationOfLoan,IF(ROW()-ROW(Amortization[[#Headers],[還款日]])=1,LoanStart,IF(I165&gt;0,EDATE(C165,1),"")),""),"")</f>
        <v>47851</v>
      </c>
      <c r="D166" s="9">
        <f ca="1">IF(ROW()-ROW(Amortization[[#Headers],[開始貸款金額]])=1,LoanAmount,IF(Amortization[[#This Row],[還款日]]="",0,INDEX(Amortization[], ROW()-4,8)))</f>
        <v>339465.21273795812</v>
      </c>
      <c r="E166" s="9">
        <f ca="1">IF(ValuesEntered,IF(ROW()-ROW(Amortization[[#Headers],[利息]])=1,-IPMT(InterestRate/12,1,DurationOfLoan-ROWS($C$4:C166)+1,Amortization[[#This Row],[開始貸款金額]]),IFERROR(-IPMT(InterestRate/12,1,Amortization[[#This Row],[剩下月數]],D167),0)),0)</f>
        <v>1268.6479417446046</v>
      </c>
      <c r="F166" s="9">
        <f ca="1">IFERROR(IF(AND(ValuesEntered,Amortization[[#This Row],[還款日]]&lt;&gt;""),-PPMT(InterestRate/12,1,DurationOfLoan-ROWS($C$4:C166)+1,Amortization[[#This Row],[開始貸款金額]]),""),0)</f>
        <v>1159.0949393968854</v>
      </c>
      <c r="G166" s="9">
        <f ca="1">IF(Amortization[[#This Row],[還款日]]="",0,PropertyTaxAmount)</f>
        <v>0</v>
      </c>
      <c r="H166" s="9">
        <f ca="1">IF(Amortization[[#This Row],[還款日]]="",0,Amortization[[#This Row],[利息]]+Amortization[[#This Row],[本金]]+Amortization[[#This Row],[其它月費]])</f>
        <v>2427.7428811414902</v>
      </c>
      <c r="I166" s="9">
        <f ca="1">IF(Amortization[[#This Row],[還款日]]="",0,Amortization[[#This Row],[開始貸款金額]]-Amortization[[#This Row],[本金]])</f>
        <v>338306.11779856123</v>
      </c>
      <c r="J166" s="10">
        <f ca="1">IF(Amortization[[#This Row],[月結餘貸款]]&gt;0,LastRow-ROW(),0)</f>
        <v>197</v>
      </c>
    </row>
    <row r="167" spans="2:10" ht="15" customHeight="1" x14ac:dyDescent="0.3">
      <c r="B167" s="7">
        <f>ROWS($B$4:B167)</f>
        <v>164</v>
      </c>
      <c r="C167" s="8">
        <f ca="1">IF(ValuesEntered,IF(Amortization[[#This Row],['#]]&lt;=DurationOfLoan,IF(ROW()-ROW(Amortization[[#Headers],[還款日]])=1,LoanStart,IF(I166&gt;0,EDATE(C166,1),"")),""),"")</f>
        <v>47882</v>
      </c>
      <c r="D167" s="9">
        <f ca="1">IF(ROW()-ROW(Amortization[[#Headers],[開始貸款金額]])=1,LoanAmount,IF(Amortization[[#This Row],[還款日]]="",0,INDEX(Amortization[], ROW()-4,8)))</f>
        <v>338306.11779856123</v>
      </c>
      <c r="E167" s="9">
        <f ca="1">IF(ValuesEntered,IF(ROW()-ROW(Amortization[[#Headers],[利息]])=1,-IPMT(InterestRate/12,1,DurationOfLoan-ROWS($C$4:C167)+1,Amortization[[#This Row],[開始貸款金額]]),IFERROR(-IPMT(InterestRate/12,1,Amortization[[#This Row],[剩下月數]],D168),0)),0)</f>
        <v>1264.2850359492809</v>
      </c>
      <c r="F167" s="9">
        <f ca="1">IFERROR(IF(AND(ValuesEntered,Amortization[[#This Row],[還款日]]&lt;&gt;""),-PPMT(InterestRate/12,1,DurationOfLoan-ROWS($C$4:C167)+1,Amortization[[#This Row],[開始貸款金額]]),""),0)</f>
        <v>1163.4415454196237</v>
      </c>
      <c r="G167" s="9">
        <f ca="1">IF(Amortization[[#This Row],[還款日]]="",0,PropertyTaxAmount)</f>
        <v>0</v>
      </c>
      <c r="H167" s="9">
        <f ca="1">IF(Amortization[[#This Row],[還款日]]="",0,Amortization[[#This Row],[利息]]+Amortization[[#This Row],[本金]]+Amortization[[#This Row],[其它月費]])</f>
        <v>2427.7265813689046</v>
      </c>
      <c r="I167" s="9">
        <f ca="1">IF(Amortization[[#This Row],[還款日]]="",0,Amortization[[#This Row],[開始貸款金額]]-Amortization[[#This Row],[本金]])</f>
        <v>337142.6762531416</v>
      </c>
      <c r="J167" s="10">
        <f ca="1">IF(Amortization[[#This Row],[月結餘貸款]]&gt;0,LastRow-ROW(),0)</f>
        <v>196</v>
      </c>
    </row>
    <row r="168" spans="2:10" ht="15" customHeight="1" x14ac:dyDescent="0.3">
      <c r="B168" s="7">
        <f>ROWS($B$4:B168)</f>
        <v>165</v>
      </c>
      <c r="C168" s="8">
        <f ca="1">IF(ValuesEntered,IF(Amortization[[#This Row],['#]]&lt;=DurationOfLoan,IF(ROW()-ROW(Amortization[[#Headers],[還款日]])=1,LoanStart,IF(I167&gt;0,EDATE(C167,1),"")),""),"")</f>
        <v>47910</v>
      </c>
      <c r="D168" s="9">
        <f ca="1">IF(ROW()-ROW(Amortization[[#Headers],[開始貸款金額]])=1,LoanAmount,IF(Amortization[[#This Row],[還款日]]="",0,INDEX(Amortization[], ROW()-4,8)))</f>
        <v>337142.6762531416</v>
      </c>
      <c r="E168" s="9">
        <f ca="1">IF(ValuesEntered,IF(ROW()-ROW(Amortization[[#Headers],[利息]])=1,-IPMT(InterestRate/12,1,DurationOfLoan-ROWS($C$4:C168)+1,Amortization[[#This Row],[開始貸款金額]]),IFERROR(-IPMT(InterestRate/12,1,Amortization[[#This Row],[剩下月數]],D169),0)),0)</f>
        <v>1259.9057692572248</v>
      </c>
      <c r="F168" s="9">
        <f ca="1">IFERROR(IF(AND(ValuesEntered,Amortization[[#This Row],[還款日]]&lt;&gt;""),-PPMT(InterestRate/12,1,DurationOfLoan-ROWS($C$4:C168)+1,Amortization[[#This Row],[開始貸款金額]]),""),0)</f>
        <v>1167.804451214947</v>
      </c>
      <c r="G168" s="9">
        <f ca="1">IF(Amortization[[#This Row],[還款日]]="",0,PropertyTaxAmount)</f>
        <v>0</v>
      </c>
      <c r="H168" s="9">
        <f ca="1">IF(Amortization[[#This Row],[還款日]]="",0,Amortization[[#This Row],[利息]]+Amortization[[#This Row],[本金]]+Amortization[[#This Row],[其它月費]])</f>
        <v>2427.7102204721718</v>
      </c>
      <c r="I168" s="9">
        <f ca="1">IF(Amortization[[#This Row],[還款日]]="",0,Amortization[[#This Row],[開始貸款金額]]-Amortization[[#This Row],[本金]])</f>
        <v>335974.87180192664</v>
      </c>
      <c r="J168" s="10">
        <f ca="1">IF(Amortization[[#This Row],[月結餘貸款]]&gt;0,LastRow-ROW(),0)</f>
        <v>195</v>
      </c>
    </row>
    <row r="169" spans="2:10" ht="15" customHeight="1" x14ac:dyDescent="0.3">
      <c r="B169" s="7">
        <f>ROWS($B$4:B169)</f>
        <v>166</v>
      </c>
      <c r="C169" s="8">
        <f ca="1">IF(ValuesEntered,IF(Amortization[[#This Row],['#]]&lt;=DurationOfLoan,IF(ROW()-ROW(Amortization[[#Headers],[還款日]])=1,LoanStart,IF(I168&gt;0,EDATE(C168,1),"")),""),"")</f>
        <v>47941</v>
      </c>
      <c r="D169" s="9">
        <f ca="1">IF(ROW()-ROW(Amortization[[#Headers],[開始貸款金額]])=1,LoanAmount,IF(Amortization[[#This Row],[還款日]]="",0,INDEX(Amortization[], ROW()-4,8)))</f>
        <v>335974.87180192664</v>
      </c>
      <c r="E169" s="9">
        <f ca="1">IF(ValuesEntered,IF(ROW()-ROW(Amortization[[#Headers],[利息]])=1,-IPMT(InterestRate/12,1,DurationOfLoan-ROWS($C$4:C169)+1,Amortization[[#This Row],[開始貸款金額]]),IFERROR(-IPMT(InterestRate/12,1,Amortization[[#This Row],[剩下月數]],D170),0)),0)</f>
        <v>1255.5100803150735</v>
      </c>
      <c r="F169" s="9">
        <f ca="1">IFERROR(IF(AND(ValuesEntered,Amortization[[#This Row],[還款日]]&lt;&gt;""),-PPMT(InterestRate/12,1,DurationOfLoan-ROWS($C$4:C169)+1,Amortization[[#This Row],[開始貸款金額]]),""),0)</f>
        <v>1172.183717907003</v>
      </c>
      <c r="G169" s="9">
        <f ca="1">IF(Amortization[[#This Row],[還款日]]="",0,PropertyTaxAmount)</f>
        <v>0</v>
      </c>
      <c r="H169" s="9">
        <f ca="1">IF(Amortization[[#This Row],[還款日]]="",0,Amortization[[#This Row],[利息]]+Amortization[[#This Row],[本金]]+Amortization[[#This Row],[其它月費]])</f>
        <v>2427.6937982220766</v>
      </c>
      <c r="I169" s="9">
        <f ca="1">IF(Amortization[[#This Row],[還款日]]="",0,Amortization[[#This Row],[開始貸款金額]]-Amortization[[#This Row],[本金]])</f>
        <v>334802.68808401964</v>
      </c>
      <c r="J169" s="10">
        <f ca="1">IF(Amortization[[#This Row],[月結餘貸款]]&gt;0,LastRow-ROW(),0)</f>
        <v>194</v>
      </c>
    </row>
    <row r="170" spans="2:10" ht="15" customHeight="1" x14ac:dyDescent="0.3">
      <c r="B170" s="7">
        <f>ROWS($B$4:B170)</f>
        <v>167</v>
      </c>
      <c r="C170" s="8">
        <f ca="1">IF(ValuesEntered,IF(Amortization[[#This Row],['#]]&lt;=DurationOfLoan,IF(ROW()-ROW(Amortization[[#Headers],[還款日]])=1,LoanStart,IF(I169&gt;0,EDATE(C169,1),"")),""),"")</f>
        <v>47971</v>
      </c>
      <c r="D170" s="9">
        <f ca="1">IF(ROW()-ROW(Amortization[[#Headers],[開始貸款金額]])=1,LoanAmount,IF(Amortization[[#This Row],[還款日]]="",0,INDEX(Amortization[], ROW()-4,8)))</f>
        <v>334802.68808401964</v>
      </c>
      <c r="E170" s="9">
        <f ca="1">IF(ValuesEntered,IF(ROW()-ROW(Amortization[[#Headers],[利息]])=1,-IPMT(InterestRate/12,1,DurationOfLoan-ROWS($C$4:C170)+1,Amortization[[#This Row],[開始貸款金額]]),IFERROR(-IPMT(InterestRate/12,1,Amortization[[#This Row],[剩下月數]],D171),0)),0)</f>
        <v>1251.0979075393893</v>
      </c>
      <c r="F170" s="9">
        <f ca="1">IFERROR(IF(AND(ValuesEntered,Amortization[[#This Row],[還款日]]&lt;&gt;""),-PPMT(InterestRate/12,1,DurationOfLoan-ROWS($C$4:C170)+1,Amortization[[#This Row],[開始貸款金額]]),""),0)</f>
        <v>1176.5794068491546</v>
      </c>
      <c r="G170" s="9">
        <f ca="1">IF(Amortization[[#This Row],[還款日]]="",0,PropertyTaxAmount)</f>
        <v>0</v>
      </c>
      <c r="H170" s="9">
        <f ca="1">IF(Amortization[[#This Row],[還款日]]="",0,Amortization[[#This Row],[利息]]+Amortization[[#This Row],[本金]]+Amortization[[#This Row],[其它月費]])</f>
        <v>2427.6773143885439</v>
      </c>
      <c r="I170" s="9">
        <f ca="1">IF(Amortization[[#This Row],[還款日]]="",0,Amortization[[#This Row],[開始貸款金額]]-Amortization[[#This Row],[本金]])</f>
        <v>333626.10867717047</v>
      </c>
      <c r="J170" s="10">
        <f ca="1">IF(Amortization[[#This Row],[月結餘貸款]]&gt;0,LastRow-ROW(),0)</f>
        <v>193</v>
      </c>
    </row>
    <row r="171" spans="2:10" ht="15" customHeight="1" x14ac:dyDescent="0.3">
      <c r="B171" s="7">
        <f>ROWS($B$4:B171)</f>
        <v>168</v>
      </c>
      <c r="C171" s="8">
        <f ca="1">IF(ValuesEntered,IF(Amortization[[#This Row],['#]]&lt;=DurationOfLoan,IF(ROW()-ROW(Amortization[[#Headers],[還款日]])=1,LoanStart,IF(I170&gt;0,EDATE(C170,1),"")),""),"")</f>
        <v>48002</v>
      </c>
      <c r="D171" s="9">
        <f ca="1">IF(ROW()-ROW(Amortization[[#Headers],[開始貸款金額]])=1,LoanAmount,IF(Amortization[[#This Row],[還款日]]="",0,INDEX(Amortization[], ROW()-4,8)))</f>
        <v>333626.10867717047</v>
      </c>
      <c r="E171" s="9">
        <f ca="1">IF(ValuesEntered,IF(ROW()-ROW(Amortization[[#Headers],[利息]])=1,-IPMT(InterestRate/12,1,DurationOfLoan-ROWS($C$4:C171)+1,Amortization[[#This Row],[開始貸款金額]]),IFERROR(-IPMT(InterestRate/12,1,Amortization[[#This Row],[剩下月數]],D172),0)),0)</f>
        <v>1246.6691891157961</v>
      </c>
      <c r="F171" s="9">
        <f ca="1">IFERROR(IF(AND(ValuesEntered,Amortization[[#This Row],[還款日]]&lt;&gt;""),-PPMT(InterestRate/12,1,DurationOfLoan-ROWS($C$4:C171)+1,Amortization[[#This Row],[開始貸款金額]]),""),0)</f>
        <v>1180.9915796248386</v>
      </c>
      <c r="G171" s="9">
        <f ca="1">IF(Amortization[[#This Row],[還款日]]="",0,PropertyTaxAmount)</f>
        <v>0</v>
      </c>
      <c r="H171" s="9">
        <f ca="1">IF(Amortization[[#This Row],[還款日]]="",0,Amortization[[#This Row],[利息]]+Amortization[[#This Row],[本金]]+Amortization[[#This Row],[其它月費]])</f>
        <v>2427.6607687406349</v>
      </c>
      <c r="I171" s="9">
        <f ca="1">IF(Amortization[[#This Row],[還款日]]="",0,Amortization[[#This Row],[開始貸款金額]]-Amortization[[#This Row],[本金]])</f>
        <v>332445.11709754565</v>
      </c>
      <c r="J171" s="10">
        <f ca="1">IF(Amortization[[#This Row],[月結餘貸款]]&gt;0,LastRow-ROW(),0)</f>
        <v>192</v>
      </c>
    </row>
    <row r="172" spans="2:10" ht="15" customHeight="1" x14ac:dyDescent="0.3">
      <c r="B172" s="7">
        <f>ROWS($B$4:B172)</f>
        <v>169</v>
      </c>
      <c r="C172" s="8">
        <f ca="1">IF(ValuesEntered,IF(Amortization[[#This Row],['#]]&lt;=DurationOfLoan,IF(ROW()-ROW(Amortization[[#Headers],[還款日]])=1,LoanStart,IF(I171&gt;0,EDATE(C171,1),"")),""),"")</f>
        <v>48032</v>
      </c>
      <c r="D172" s="9">
        <f ca="1">IF(ROW()-ROW(Amortization[[#Headers],[開始貸款金額]])=1,LoanAmount,IF(Amortization[[#This Row],[還款日]]="",0,INDEX(Amortization[], ROW()-4,8)))</f>
        <v>332445.11709754565</v>
      </c>
      <c r="E172" s="9">
        <f ca="1">IF(ValuesEntered,IF(ROW()-ROW(Amortization[[#Headers],[利息]])=1,-IPMT(InterestRate/12,1,DurationOfLoan-ROWS($C$4:C172)+1,Amortization[[#This Row],[開始貸款金額]]),IFERROR(-IPMT(InterestRate/12,1,Amortization[[#This Row],[剩下月數]],D173),0)),0)</f>
        <v>1242.2238629981146</v>
      </c>
      <c r="F172" s="9">
        <f ca="1">IFERROR(IF(AND(ValuesEntered,Amortization[[#This Row],[還款日]]&lt;&gt;""),-PPMT(InterestRate/12,1,DurationOfLoan-ROWS($C$4:C172)+1,Amortization[[#This Row],[開始貸款金額]]),""),0)</f>
        <v>1185.4202980484317</v>
      </c>
      <c r="G172" s="9">
        <f ca="1">IF(Amortization[[#This Row],[還款日]]="",0,PropertyTaxAmount)</f>
        <v>0</v>
      </c>
      <c r="H172" s="9">
        <f ca="1">IF(Amortization[[#This Row],[還款日]]="",0,Amortization[[#This Row],[利息]]+Amortization[[#This Row],[本金]]+Amortization[[#This Row],[其它月費]])</f>
        <v>2427.6441610465463</v>
      </c>
      <c r="I172" s="9">
        <f ca="1">IF(Amortization[[#This Row],[還款日]]="",0,Amortization[[#This Row],[開始貸款金額]]-Amortization[[#This Row],[本金]])</f>
        <v>331259.69679949724</v>
      </c>
      <c r="J172" s="10">
        <f ca="1">IF(Amortization[[#This Row],[月結餘貸款]]&gt;0,LastRow-ROW(),0)</f>
        <v>191</v>
      </c>
    </row>
    <row r="173" spans="2:10" ht="15" customHeight="1" x14ac:dyDescent="0.3">
      <c r="B173" s="7">
        <f>ROWS($B$4:B173)</f>
        <v>170</v>
      </c>
      <c r="C173" s="8">
        <f ca="1">IF(ValuesEntered,IF(Amortization[[#This Row],['#]]&lt;=DurationOfLoan,IF(ROW()-ROW(Amortization[[#Headers],[還款日]])=1,LoanStart,IF(I172&gt;0,EDATE(C172,1),"")),""),"")</f>
        <v>48063</v>
      </c>
      <c r="D173" s="9">
        <f ca="1">IF(ROW()-ROW(Amortization[[#Headers],[開始貸款金額]])=1,LoanAmount,IF(Amortization[[#This Row],[還款日]]="",0,INDEX(Amortization[], ROW()-4,8)))</f>
        <v>331259.69679949724</v>
      </c>
      <c r="E173" s="9">
        <f ca="1">IF(ValuesEntered,IF(ROW()-ROW(Amortization[[#Headers],[利息]])=1,-IPMT(InterestRate/12,1,DurationOfLoan-ROWS($C$4:C173)+1,Amortization[[#This Row],[開始貸款金額]]),IFERROR(-IPMT(InterestRate/12,1,Amortization[[#This Row],[剩下月數]],D174),0)),0)</f>
        <v>1237.7618669074918</v>
      </c>
      <c r="F173" s="9">
        <f ca="1">IFERROR(IF(AND(ValuesEntered,Amortization[[#This Row],[還款日]]&lt;&gt;""),-PPMT(InterestRate/12,1,DurationOfLoan-ROWS($C$4:C173)+1,Amortization[[#This Row],[開始貸款金額]]),""),0)</f>
        <v>1189.8656241661135</v>
      </c>
      <c r="G173" s="9">
        <f ca="1">IF(Amortization[[#This Row],[還款日]]="",0,PropertyTaxAmount)</f>
        <v>0</v>
      </c>
      <c r="H173" s="9">
        <f ca="1">IF(Amortization[[#This Row],[還款日]]="",0,Amortization[[#This Row],[利息]]+Amortization[[#This Row],[本金]]+Amortization[[#This Row],[其它月費]])</f>
        <v>2427.6274910736056</v>
      </c>
      <c r="I173" s="9">
        <f ca="1">IF(Amortization[[#This Row],[還款日]]="",0,Amortization[[#This Row],[開始貸款金額]]-Amortization[[#This Row],[本金]])</f>
        <v>330069.83117533114</v>
      </c>
      <c r="J173" s="10">
        <f ca="1">IF(Amortization[[#This Row],[月結餘貸款]]&gt;0,LastRow-ROW(),0)</f>
        <v>190</v>
      </c>
    </row>
    <row r="174" spans="2:10" ht="15" customHeight="1" x14ac:dyDescent="0.3">
      <c r="B174" s="7">
        <f>ROWS($B$4:B174)</f>
        <v>171</v>
      </c>
      <c r="C174" s="8">
        <f ca="1">IF(ValuesEntered,IF(Amortization[[#This Row],['#]]&lt;=DurationOfLoan,IF(ROW()-ROW(Amortization[[#Headers],[還款日]])=1,LoanStart,IF(I173&gt;0,EDATE(C173,1),"")),""),"")</f>
        <v>48094</v>
      </c>
      <c r="D174" s="9">
        <f ca="1">IF(ROW()-ROW(Amortization[[#Headers],[開始貸款金額]])=1,LoanAmount,IF(Amortization[[#This Row],[還款日]]="",0,INDEX(Amortization[], ROW()-4,8)))</f>
        <v>330069.83117533114</v>
      </c>
      <c r="E174" s="9">
        <f ca="1">IF(ValuesEntered,IF(ROW()-ROW(Amortization[[#Headers],[利息]])=1,-IPMT(InterestRate/12,1,DurationOfLoan-ROWS($C$4:C174)+1,Amortization[[#This Row],[開始貸款金額]]),IFERROR(-IPMT(InterestRate/12,1,Amortization[[#This Row],[剩下月數]],D175),0)),0)</f>
        <v>1233.283138331529</v>
      </c>
      <c r="F174" s="9">
        <f ca="1">IFERROR(IF(AND(ValuesEntered,Amortization[[#This Row],[還款日]]&lt;&gt;""),-PPMT(InterestRate/12,1,DurationOfLoan-ROWS($C$4:C174)+1,Amortization[[#This Row],[開始貸款金額]]),""),0)</f>
        <v>1194.3276202567365</v>
      </c>
      <c r="G174" s="9">
        <f ca="1">IF(Amortization[[#This Row],[還款日]]="",0,PropertyTaxAmount)</f>
        <v>0</v>
      </c>
      <c r="H174" s="9">
        <f ca="1">IF(Amortization[[#This Row],[還款日]]="",0,Amortization[[#This Row],[利息]]+Amortization[[#This Row],[本金]]+Amortization[[#This Row],[其它月費]])</f>
        <v>2427.6107585882655</v>
      </c>
      <c r="I174" s="9">
        <f ca="1">IF(Amortization[[#This Row],[還款日]]="",0,Amortization[[#This Row],[開始貸款金額]]-Amortization[[#This Row],[本金]])</f>
        <v>328875.50355507439</v>
      </c>
      <c r="J174" s="10">
        <f ca="1">IF(Amortization[[#This Row],[月結餘貸款]]&gt;0,LastRow-ROW(),0)</f>
        <v>189</v>
      </c>
    </row>
    <row r="175" spans="2:10" ht="15" customHeight="1" x14ac:dyDescent="0.3">
      <c r="B175" s="7">
        <f>ROWS($B$4:B175)</f>
        <v>172</v>
      </c>
      <c r="C175" s="8">
        <f ca="1">IF(ValuesEntered,IF(Amortization[[#This Row],['#]]&lt;=DurationOfLoan,IF(ROW()-ROW(Amortization[[#Headers],[還款日]])=1,LoanStart,IF(I174&gt;0,EDATE(C174,1),"")),""),"")</f>
        <v>48124</v>
      </c>
      <c r="D175" s="9">
        <f ca="1">IF(ROW()-ROW(Amortization[[#Headers],[開始貸款金額]])=1,LoanAmount,IF(Amortization[[#This Row],[還款日]]="",0,INDEX(Amortization[], ROW()-4,8)))</f>
        <v>328875.50355507439</v>
      </c>
      <c r="E175" s="9">
        <f ca="1">IF(ValuesEntered,IF(ROW()-ROW(Amortization[[#Headers],[利息]])=1,-IPMT(InterestRate/12,1,DurationOfLoan-ROWS($C$4:C175)+1,Amortization[[#This Row],[開始貸款金額]]),IFERROR(-IPMT(InterestRate/12,1,Amortization[[#This Row],[剩下月數]],D176),0)),0)</f>
        <v>1228.7876145234063</v>
      </c>
      <c r="F175" s="9">
        <f ca="1">IFERROR(IF(AND(ValuesEntered,Amortization[[#This Row],[還款日]]&lt;&gt;""),-PPMT(InterestRate/12,1,DurationOfLoan-ROWS($C$4:C175)+1,Amortization[[#This Row],[開始貸款金額]]),""),0)</f>
        <v>1198.8063488326993</v>
      </c>
      <c r="G175" s="9">
        <f ca="1">IF(Amortization[[#This Row],[還款日]]="",0,PropertyTaxAmount)</f>
        <v>0</v>
      </c>
      <c r="H175" s="9">
        <f ca="1">IF(Amortization[[#This Row],[還款日]]="",0,Amortization[[#This Row],[利息]]+Amortization[[#This Row],[本金]]+Amortization[[#This Row],[其它月費]])</f>
        <v>2427.5939633561056</v>
      </c>
      <c r="I175" s="9">
        <f ca="1">IF(Amortization[[#This Row],[還款日]]="",0,Amortization[[#This Row],[開始貸款金額]]-Amortization[[#This Row],[本金]])</f>
        <v>327676.69720624172</v>
      </c>
      <c r="J175" s="10">
        <f ca="1">IF(Amortization[[#This Row],[月結餘貸款]]&gt;0,LastRow-ROW(),0)</f>
        <v>188</v>
      </c>
    </row>
    <row r="176" spans="2:10" ht="15" customHeight="1" x14ac:dyDescent="0.3">
      <c r="B176" s="7">
        <f>ROWS($B$4:B176)</f>
        <v>173</v>
      </c>
      <c r="C176" s="8">
        <f ca="1">IF(ValuesEntered,IF(Amortization[[#This Row],['#]]&lt;=DurationOfLoan,IF(ROW()-ROW(Amortization[[#Headers],[還款日]])=1,LoanStart,IF(I175&gt;0,EDATE(C175,1),"")),""),"")</f>
        <v>48155</v>
      </c>
      <c r="D176" s="9">
        <f ca="1">IF(ROW()-ROW(Amortization[[#Headers],[開始貸款金額]])=1,LoanAmount,IF(Amortization[[#This Row],[還款日]]="",0,INDEX(Amortization[], ROW()-4,8)))</f>
        <v>327676.69720624172</v>
      </c>
      <c r="E176" s="9">
        <f ca="1">IF(ValuesEntered,IF(ROW()-ROW(Amortization[[#Headers],[利息]])=1,-IPMT(InterestRate/12,1,DurationOfLoan-ROWS($C$4:C176)+1,Amortization[[#This Row],[開始貸款金額]]),IFERROR(-IPMT(InterestRate/12,1,Amortization[[#This Row],[剩下月數]],D177),0)),0)</f>
        <v>1224.2752325010033</v>
      </c>
      <c r="F176" s="9">
        <f ca="1">IFERROR(IF(AND(ValuesEntered,Amortization[[#This Row],[還款日]]&lt;&gt;""),-PPMT(InterestRate/12,1,DurationOfLoan-ROWS($C$4:C176)+1,Amortization[[#This Row],[開始貸款金額]]),""),0)</f>
        <v>1203.3018726408218</v>
      </c>
      <c r="G176" s="9">
        <f ca="1">IF(Amortization[[#This Row],[還款日]]="",0,PropertyTaxAmount)</f>
        <v>0</v>
      </c>
      <c r="H176" s="9">
        <f ca="1">IF(Amortization[[#This Row],[還款日]]="",0,Amortization[[#This Row],[利息]]+Amortization[[#This Row],[本金]]+Amortization[[#This Row],[其它月費]])</f>
        <v>2427.5771051418251</v>
      </c>
      <c r="I176" s="9">
        <f ca="1">IF(Amortization[[#This Row],[還款日]]="",0,Amortization[[#This Row],[開始貸款金額]]-Amortization[[#This Row],[本金]])</f>
        <v>326473.39533360087</v>
      </c>
      <c r="J176" s="10">
        <f ca="1">IF(Amortization[[#This Row],[月結餘貸款]]&gt;0,LastRow-ROW(),0)</f>
        <v>187</v>
      </c>
    </row>
    <row r="177" spans="2:10" ht="15" customHeight="1" x14ac:dyDescent="0.3">
      <c r="B177" s="7">
        <f>ROWS($B$4:B177)</f>
        <v>174</v>
      </c>
      <c r="C177" s="8">
        <f ca="1">IF(ValuesEntered,IF(Amortization[[#This Row],['#]]&lt;=DurationOfLoan,IF(ROW()-ROW(Amortization[[#Headers],[還款日]])=1,LoanStart,IF(I176&gt;0,EDATE(C176,1),"")),""),"")</f>
        <v>48185</v>
      </c>
      <c r="D177" s="9">
        <f ca="1">IF(ROW()-ROW(Amortization[[#Headers],[開始貸款金額]])=1,LoanAmount,IF(Amortization[[#This Row],[還款日]]="",0,INDEX(Amortization[], ROW()-4,8)))</f>
        <v>326473.39533360087</v>
      </c>
      <c r="E177" s="9">
        <f ca="1">IF(ValuesEntered,IF(ROW()-ROW(Amortization[[#Headers],[利息]])=1,-IPMT(InterestRate/12,1,DurationOfLoan-ROWS($C$4:C177)+1,Amortization[[#This Row],[開始貸款金額]]),IFERROR(-IPMT(InterestRate/12,1,Amortization[[#This Row],[剩下月數]],D178),0)),0)</f>
        <v>1219.745929046016</v>
      </c>
      <c r="F177" s="9">
        <f ca="1">IFERROR(IF(AND(ValuesEntered,Amortization[[#This Row],[還款日]]&lt;&gt;""),-PPMT(InterestRate/12,1,DurationOfLoan-ROWS($C$4:C177)+1,Amortization[[#This Row],[開始貸款金額]]),""),0)</f>
        <v>1207.814254663225</v>
      </c>
      <c r="G177" s="9">
        <f ca="1">IF(Amortization[[#This Row],[還款日]]="",0,PropertyTaxAmount)</f>
        <v>0</v>
      </c>
      <c r="H177" s="9">
        <f ca="1">IF(Amortization[[#This Row],[還款日]]="",0,Amortization[[#This Row],[利息]]+Amortization[[#This Row],[本金]]+Amortization[[#This Row],[其它月費]])</f>
        <v>2427.5601837092408</v>
      </c>
      <c r="I177" s="9">
        <f ca="1">IF(Amortization[[#This Row],[還款日]]="",0,Amortization[[#This Row],[開始貸款金額]]-Amortization[[#This Row],[本金]])</f>
        <v>325265.58107893763</v>
      </c>
      <c r="J177" s="10">
        <f ca="1">IF(Amortization[[#This Row],[月結餘貸款]]&gt;0,LastRow-ROW(),0)</f>
        <v>186</v>
      </c>
    </row>
    <row r="178" spans="2:10" ht="15" customHeight="1" x14ac:dyDescent="0.3">
      <c r="B178" s="7">
        <f>ROWS($B$4:B178)</f>
        <v>175</v>
      </c>
      <c r="C178" s="8">
        <f ca="1">IF(ValuesEntered,IF(Amortization[[#This Row],['#]]&lt;=DurationOfLoan,IF(ROW()-ROW(Amortization[[#Headers],[還款日]])=1,LoanStart,IF(I177&gt;0,EDATE(C177,1),"")),""),"")</f>
        <v>48216</v>
      </c>
      <c r="D178" s="9">
        <f ca="1">IF(ROW()-ROW(Amortization[[#Headers],[開始貸款金額]])=1,LoanAmount,IF(Amortization[[#This Row],[還款日]]="",0,INDEX(Amortization[], ROW()-4,8)))</f>
        <v>325265.58107893763</v>
      </c>
      <c r="E178" s="9">
        <f ca="1">IF(ValuesEntered,IF(ROW()-ROW(Amortization[[#Headers],[利息]])=1,-IPMT(InterestRate/12,1,DurationOfLoan-ROWS($C$4:C178)+1,Amortization[[#This Row],[開始貸款金額]]),IFERROR(-IPMT(InterestRate/12,1,Amortization[[#This Row],[剩下月數]],D179),0)),0)</f>
        <v>1215.1996407030726</v>
      </c>
      <c r="F178" s="9">
        <f ca="1">IFERROR(IF(AND(ValuesEntered,Amortization[[#This Row],[還款日]]&lt;&gt;""),-PPMT(InterestRate/12,1,DurationOfLoan-ROWS($C$4:C178)+1,Amortization[[#This Row],[開始貸款金額]]),""),0)</f>
        <v>1212.3435581182123</v>
      </c>
      <c r="G178" s="9">
        <f ca="1">IF(Amortization[[#This Row],[還款日]]="",0,PropertyTaxAmount)</f>
        <v>0</v>
      </c>
      <c r="H178" s="9">
        <f ca="1">IF(Amortization[[#This Row],[還款日]]="",0,Amortization[[#This Row],[利息]]+Amortization[[#This Row],[本金]]+Amortization[[#This Row],[其它月費]])</f>
        <v>2427.5431988212849</v>
      </c>
      <c r="I178" s="9">
        <f ca="1">IF(Amortization[[#This Row],[還款日]]="",0,Amortization[[#This Row],[開始貸款金額]]-Amortization[[#This Row],[本金]])</f>
        <v>324053.23752081941</v>
      </c>
      <c r="J178" s="10">
        <f ca="1">IF(Amortization[[#This Row],[月結餘貸款]]&gt;0,LastRow-ROW(),0)</f>
        <v>185</v>
      </c>
    </row>
    <row r="179" spans="2:10" ht="15" customHeight="1" x14ac:dyDescent="0.3">
      <c r="B179" s="7">
        <f>ROWS($B$4:B179)</f>
        <v>176</v>
      </c>
      <c r="C179" s="8">
        <f ca="1">IF(ValuesEntered,IF(Amortization[[#This Row],['#]]&lt;=DurationOfLoan,IF(ROW()-ROW(Amortization[[#Headers],[還款日]])=1,LoanStart,IF(I178&gt;0,EDATE(C178,1),"")),""),"")</f>
        <v>48247</v>
      </c>
      <c r="D179" s="9">
        <f ca="1">IF(ROW()-ROW(Amortization[[#Headers],[開始貸款金額]])=1,LoanAmount,IF(Amortization[[#This Row],[還款日]]="",0,INDEX(Amortization[], ROW()-4,8)))</f>
        <v>324053.23752081941</v>
      </c>
      <c r="E179" s="9">
        <f ca="1">IF(ValuesEntered,IF(ROW()-ROW(Amortization[[#Headers],[利息]])=1,-IPMT(InterestRate/12,1,DurationOfLoan-ROWS($C$4:C179)+1,Amortization[[#This Row],[開始貸款金額]]),IFERROR(-IPMT(InterestRate/12,1,Amortization[[#This Row],[剩下月數]],D180),0)),0)</f>
        <v>1210.6363037788435</v>
      </c>
      <c r="F179" s="9">
        <f ca="1">IFERROR(IF(AND(ValuesEntered,Amortization[[#This Row],[還款日]]&lt;&gt;""),-PPMT(InterestRate/12,1,DurationOfLoan-ROWS($C$4:C179)+1,Amortization[[#This Row],[開始貸款金額]]),""),0)</f>
        <v>1216.8898464611555</v>
      </c>
      <c r="G179" s="9">
        <f ca="1">IF(Amortization[[#This Row],[還款日]]="",0,PropertyTaxAmount)</f>
        <v>0</v>
      </c>
      <c r="H179" s="9">
        <f ca="1">IF(Amortization[[#This Row],[還款日]]="",0,Amortization[[#This Row],[利息]]+Amortization[[#This Row],[本金]]+Amortization[[#This Row],[其它月費]])</f>
        <v>2427.526150239999</v>
      </c>
      <c r="I179" s="9">
        <f ca="1">IF(Amortization[[#This Row],[還款日]]="",0,Amortization[[#This Row],[開始貸款金額]]-Amortization[[#This Row],[本金]])</f>
        <v>322836.34767435829</v>
      </c>
      <c r="J179" s="10">
        <f ca="1">IF(Amortization[[#This Row],[月結餘貸款]]&gt;0,LastRow-ROW(),0)</f>
        <v>184</v>
      </c>
    </row>
    <row r="180" spans="2:10" ht="15" customHeight="1" x14ac:dyDescent="0.3">
      <c r="B180" s="7">
        <f>ROWS($B$4:B180)</f>
        <v>177</v>
      </c>
      <c r="C180" s="8">
        <f ca="1">IF(ValuesEntered,IF(Amortization[[#This Row],['#]]&lt;=DurationOfLoan,IF(ROW()-ROW(Amortization[[#Headers],[還款日]])=1,LoanStart,IF(I179&gt;0,EDATE(C179,1),"")),""),"")</f>
        <v>48276</v>
      </c>
      <c r="D180" s="9">
        <f ca="1">IF(ROW()-ROW(Amortization[[#Headers],[開始貸款金額]])=1,LoanAmount,IF(Amortization[[#This Row],[還款日]]="",0,INDEX(Amortization[], ROW()-4,8)))</f>
        <v>322836.34767435829</v>
      </c>
      <c r="E180" s="9">
        <f ca="1">IF(ValuesEntered,IF(ROW()-ROW(Amortization[[#Headers],[利息]])=1,-IPMT(InterestRate/12,1,DurationOfLoan-ROWS($C$4:C180)+1,Amortization[[#This Row],[開始貸款金額]]),IFERROR(-IPMT(InterestRate/12,1,Amortization[[#This Row],[剩下月數]],D181),0)),0)</f>
        <v>1206.0558543411485</v>
      </c>
      <c r="F180" s="9">
        <f ca="1">IFERROR(IF(AND(ValuesEntered,Amortization[[#This Row],[還款日]]&lt;&gt;""),-PPMT(InterestRate/12,1,DurationOfLoan-ROWS($C$4:C180)+1,Amortization[[#This Row],[開始貸款金額]]),""),0)</f>
        <v>1221.4531833853848</v>
      </c>
      <c r="G180" s="9">
        <f ca="1">IF(Amortization[[#This Row],[還款日]]="",0,PropertyTaxAmount)</f>
        <v>0</v>
      </c>
      <c r="H180" s="9">
        <f ca="1">IF(Amortization[[#This Row],[還款日]]="",0,Amortization[[#This Row],[利息]]+Amortization[[#This Row],[本金]]+Amortization[[#This Row],[其它月費]])</f>
        <v>2427.5090377265333</v>
      </c>
      <c r="I180" s="9">
        <f ca="1">IF(Amortization[[#This Row],[還款日]]="",0,Amortization[[#This Row],[開始貸款金額]]-Amortization[[#This Row],[本金]])</f>
        <v>321614.89449097292</v>
      </c>
      <c r="J180" s="10">
        <f ca="1">IF(Amortization[[#This Row],[月結餘貸款]]&gt;0,LastRow-ROW(),0)</f>
        <v>183</v>
      </c>
    </row>
    <row r="181" spans="2:10" ht="15" customHeight="1" x14ac:dyDescent="0.3">
      <c r="B181" s="7">
        <f>ROWS($B$4:B181)</f>
        <v>178</v>
      </c>
      <c r="C181" s="8">
        <f ca="1">IF(ValuesEntered,IF(Amortization[[#This Row],['#]]&lt;=DurationOfLoan,IF(ROW()-ROW(Amortization[[#Headers],[還款日]])=1,LoanStart,IF(I180&gt;0,EDATE(C180,1),"")),""),"")</f>
        <v>48307</v>
      </c>
      <c r="D181" s="9">
        <f ca="1">IF(ROW()-ROW(Amortization[[#Headers],[開始貸款金額]])=1,LoanAmount,IF(Amortization[[#This Row],[還款日]]="",0,INDEX(Amortization[], ROW()-4,8)))</f>
        <v>321614.89449097292</v>
      </c>
      <c r="E181" s="9">
        <f ca="1">IF(ValuesEntered,IF(ROW()-ROW(Amortization[[#Headers],[利息]])=1,-IPMT(InterestRate/12,1,DurationOfLoan-ROWS($C$4:C181)+1,Amortization[[#This Row],[開始貸款金額]]),IFERROR(-IPMT(InterestRate/12,1,Amortization[[#This Row],[剩下月數]],D182),0)),0)</f>
        <v>1201.4582282180618</v>
      </c>
      <c r="F181" s="9">
        <f ca="1">IFERROR(IF(AND(ValuesEntered,Amortization[[#This Row],[還款日]]&lt;&gt;""),-PPMT(InterestRate/12,1,DurationOfLoan-ROWS($C$4:C181)+1,Amortization[[#This Row],[開始貸款金額]]),""),0)</f>
        <v>1226.0336328230799</v>
      </c>
      <c r="G181" s="9">
        <f ca="1">IF(Amortization[[#This Row],[還款日]]="",0,PropertyTaxAmount)</f>
        <v>0</v>
      </c>
      <c r="H181" s="9">
        <f ca="1">IF(Amortization[[#This Row],[還款日]]="",0,Amortization[[#This Row],[利息]]+Amortization[[#This Row],[本金]]+Amortization[[#This Row],[其它月費]])</f>
        <v>2427.4918610411414</v>
      </c>
      <c r="I181" s="9">
        <f ca="1">IF(Amortization[[#This Row],[還款日]]="",0,Amortization[[#This Row],[開始貸款金額]]-Amortization[[#This Row],[本金]])</f>
        <v>320388.86085814983</v>
      </c>
      <c r="J181" s="10">
        <f ca="1">IF(Amortization[[#This Row],[月結餘貸款]]&gt;0,LastRow-ROW(),0)</f>
        <v>182</v>
      </c>
    </row>
    <row r="182" spans="2:10" ht="15" customHeight="1" x14ac:dyDescent="0.3">
      <c r="B182" s="7">
        <f>ROWS($B$4:B182)</f>
        <v>179</v>
      </c>
      <c r="C182" s="8">
        <f ca="1">IF(ValuesEntered,IF(Amortization[[#This Row],['#]]&lt;=DurationOfLoan,IF(ROW()-ROW(Amortization[[#Headers],[還款日]])=1,LoanStart,IF(I181&gt;0,EDATE(C181,1),"")),""),"")</f>
        <v>48337</v>
      </c>
      <c r="D182" s="9">
        <f ca="1">IF(ROW()-ROW(Amortization[[#Headers],[開始貸款金額]])=1,LoanAmount,IF(Amortization[[#This Row],[還款日]]="",0,INDEX(Amortization[], ROW()-4,8)))</f>
        <v>320388.86085814983</v>
      </c>
      <c r="E182" s="9">
        <f ca="1">IF(ValuesEntered,IF(ROW()-ROW(Amortization[[#Headers],[利息]])=1,-IPMT(InterestRate/12,1,DurationOfLoan-ROWS($C$4:C182)+1,Amortization[[#This Row],[開始貸款金額]]),IFERROR(-IPMT(InterestRate/12,1,Amortization[[#This Row],[剩下月數]],D183),0)),0)</f>
        <v>1196.8433609970139</v>
      </c>
      <c r="F182" s="9">
        <f ca="1">IFERROR(IF(AND(ValuesEntered,Amortization[[#This Row],[還款日]]&lt;&gt;""),-PPMT(InterestRate/12,1,DurationOfLoan-ROWS($C$4:C182)+1,Amortization[[#This Row],[開始貸款金額]]),""),0)</f>
        <v>1230.6312589461666</v>
      </c>
      <c r="G182" s="9">
        <f ca="1">IF(Amortization[[#This Row],[還款日]]="",0,PropertyTaxAmount)</f>
        <v>0</v>
      </c>
      <c r="H182" s="9">
        <f ca="1">IF(Amortization[[#This Row],[還款日]]="",0,Amortization[[#This Row],[利息]]+Amortization[[#This Row],[本金]]+Amortization[[#This Row],[其它月費]])</f>
        <v>2427.4746199431802</v>
      </c>
      <c r="I182" s="9">
        <f ca="1">IF(Amortization[[#This Row],[還款日]]="",0,Amortization[[#This Row],[開始貸款金額]]-Amortization[[#This Row],[本金]])</f>
        <v>319158.22959920368</v>
      </c>
      <c r="J182" s="10">
        <f ca="1">IF(Amortization[[#This Row],[月結餘貸款]]&gt;0,LastRow-ROW(),0)</f>
        <v>181</v>
      </c>
    </row>
    <row r="183" spans="2:10" ht="15" customHeight="1" x14ac:dyDescent="0.3">
      <c r="B183" s="7">
        <f>ROWS($B$4:B183)</f>
        <v>180</v>
      </c>
      <c r="C183" s="8">
        <f ca="1">IF(ValuesEntered,IF(Amortization[[#This Row],['#]]&lt;=DurationOfLoan,IF(ROW()-ROW(Amortization[[#Headers],[還款日]])=1,LoanStart,IF(I182&gt;0,EDATE(C182,1),"")),""),"")</f>
        <v>48368</v>
      </c>
      <c r="D183" s="9">
        <f ca="1">IF(ROW()-ROW(Amortization[[#Headers],[開始貸款金額]])=1,LoanAmount,IF(Amortization[[#This Row],[還款日]]="",0,INDEX(Amortization[], ROW()-4,8)))</f>
        <v>319158.22959920368</v>
      </c>
      <c r="E183" s="9">
        <f ca="1">IF(ValuesEntered,IF(ROW()-ROW(Amortization[[#Headers],[利息]])=1,-IPMT(InterestRate/12,1,DurationOfLoan-ROWS($C$4:C183)+1,Amortization[[#This Row],[開始貸款金額]]),IFERROR(-IPMT(InterestRate/12,1,Amortization[[#This Row],[剩下月數]],D184),0)),0)</f>
        <v>1192.2111880238865</v>
      </c>
      <c r="F183" s="9">
        <f ca="1">IFERROR(IF(AND(ValuesEntered,Amortization[[#This Row],[還款日]]&lt;&gt;""),-PPMT(InterestRate/12,1,DurationOfLoan-ROWS($C$4:C183)+1,Amortization[[#This Row],[開始貸款金額]]),""),0)</f>
        <v>1235.2461261672147</v>
      </c>
      <c r="G183" s="9">
        <f ca="1">IF(Amortization[[#This Row],[還款日]]="",0,PropertyTaxAmount)</f>
        <v>0</v>
      </c>
      <c r="H183" s="9">
        <f ca="1">IF(Amortization[[#This Row],[還款日]]="",0,Amortization[[#This Row],[利息]]+Amortization[[#This Row],[本金]]+Amortization[[#This Row],[其它月費]])</f>
        <v>2427.4573141911014</v>
      </c>
      <c r="I183" s="9">
        <f ca="1">IF(Amortization[[#This Row],[還款日]]="",0,Amortization[[#This Row],[開始貸款金額]]-Amortization[[#This Row],[本金]])</f>
        <v>317922.98347303644</v>
      </c>
      <c r="J183" s="10">
        <f ca="1">IF(Amortization[[#This Row],[月結餘貸款]]&gt;0,LastRow-ROW(),0)</f>
        <v>180</v>
      </c>
    </row>
    <row r="184" spans="2:10" ht="15" customHeight="1" x14ac:dyDescent="0.3">
      <c r="B184" s="7">
        <f>ROWS($B$4:B184)</f>
        <v>181</v>
      </c>
      <c r="C184" s="8">
        <f ca="1">IF(ValuesEntered,IF(Amortization[[#This Row],['#]]&lt;=DurationOfLoan,IF(ROW()-ROW(Amortization[[#Headers],[還款日]])=1,LoanStart,IF(I183&gt;0,EDATE(C183,1),"")),""),"")</f>
        <v>48398</v>
      </c>
      <c r="D184" s="9">
        <f ca="1">IF(ROW()-ROW(Amortization[[#Headers],[開始貸款金額]])=1,LoanAmount,IF(Amortization[[#This Row],[還款日]]="",0,INDEX(Amortization[], ROW()-4,8)))</f>
        <v>317922.98347303644</v>
      </c>
      <c r="E184" s="9">
        <f ca="1">IF(ValuesEntered,IF(ROW()-ROW(Amortization[[#Headers],[利息]])=1,-IPMT(InterestRate/12,1,DurationOfLoan-ROWS($C$4:C184)+1,Amortization[[#This Row],[開始貸款金額]]),IFERROR(-IPMT(InterestRate/12,1,Amortization[[#This Row],[剩下月數]],D185),0)),0)</f>
        <v>1187.5616444021105</v>
      </c>
      <c r="F184" s="9">
        <f ca="1">IFERROR(IF(AND(ValuesEntered,Amortization[[#This Row],[還款日]]&lt;&gt;""),-PPMT(InterestRate/12,1,DurationOfLoan-ROWS($C$4:C184)+1,Amortization[[#This Row],[開始貸款金額]]),""),0)</f>
        <v>1239.8782991403411</v>
      </c>
      <c r="G184" s="9">
        <f ca="1">IF(Amortization[[#This Row],[還款日]]="",0,PropertyTaxAmount)</f>
        <v>0</v>
      </c>
      <c r="H184" s="9">
        <f ca="1">IF(Amortization[[#This Row],[還款日]]="",0,Amortization[[#This Row],[利息]]+Amortization[[#This Row],[本金]]+Amortization[[#This Row],[其它月費]])</f>
        <v>2427.4399435424516</v>
      </c>
      <c r="I184" s="9">
        <f ca="1">IF(Amortization[[#This Row],[還款日]]="",0,Amortization[[#This Row],[開始貸款金額]]-Amortization[[#This Row],[本金]])</f>
        <v>316683.10517389613</v>
      </c>
      <c r="J184" s="10">
        <f ca="1">IF(Amortization[[#This Row],[月結餘貸款]]&gt;0,LastRow-ROW(),0)</f>
        <v>179</v>
      </c>
    </row>
    <row r="185" spans="2:10" ht="15" customHeight="1" x14ac:dyDescent="0.3">
      <c r="B185" s="7">
        <f>ROWS($B$4:B185)</f>
        <v>182</v>
      </c>
      <c r="C185" s="8">
        <f ca="1">IF(ValuesEntered,IF(Amortization[[#This Row],['#]]&lt;=DurationOfLoan,IF(ROW()-ROW(Amortization[[#Headers],[還款日]])=1,LoanStart,IF(I184&gt;0,EDATE(C184,1),"")),""),"")</f>
        <v>48429</v>
      </c>
      <c r="D185" s="9">
        <f ca="1">IF(ROW()-ROW(Amortization[[#Headers],[開始貸款金額]])=1,LoanAmount,IF(Amortization[[#This Row],[還款日]]="",0,INDEX(Amortization[], ROW()-4,8)))</f>
        <v>316683.10517389613</v>
      </c>
      <c r="E185" s="9">
        <f ca="1">IF(ValuesEntered,IF(ROW()-ROW(Amortization[[#Headers],[利息]])=1,-IPMT(InterestRate/12,1,DurationOfLoan-ROWS($C$4:C185)+1,Amortization[[#This Row],[開始貸款金額]]),IFERROR(-IPMT(InterestRate/12,1,Amortization[[#This Row],[剩下月數]],D186),0)),0)</f>
        <v>1182.8946649917525</v>
      </c>
      <c r="F185" s="9">
        <f ca="1">IFERROR(IF(AND(ValuesEntered,Amortization[[#This Row],[還款日]]&lt;&gt;""),-PPMT(InterestRate/12,1,DurationOfLoan-ROWS($C$4:C185)+1,Amortization[[#This Row],[開始貸款金額]]),""),0)</f>
        <v>1244.5278427621183</v>
      </c>
      <c r="G185" s="9">
        <f ca="1">IF(Amortization[[#This Row],[還款日]]="",0,PropertyTaxAmount)</f>
        <v>0</v>
      </c>
      <c r="H185" s="9">
        <f ca="1">IF(Amortization[[#This Row],[還款日]]="",0,Amortization[[#This Row],[利息]]+Amortization[[#This Row],[本金]]+Amortization[[#This Row],[其它月費]])</f>
        <v>2427.4225077538708</v>
      </c>
      <c r="I185" s="9">
        <f ca="1">IF(Amortization[[#This Row],[還款日]]="",0,Amortization[[#This Row],[開始貸款金額]]-Amortization[[#This Row],[本金]])</f>
        <v>315438.577331134</v>
      </c>
      <c r="J185" s="10">
        <f ca="1">IF(Amortization[[#This Row],[月結餘貸款]]&gt;0,LastRow-ROW(),0)</f>
        <v>178</v>
      </c>
    </row>
    <row r="186" spans="2:10" ht="15" customHeight="1" x14ac:dyDescent="0.3">
      <c r="B186" s="7">
        <f>ROWS($B$4:B186)</f>
        <v>183</v>
      </c>
      <c r="C186" s="8">
        <f ca="1">IF(ValuesEntered,IF(Amortization[[#This Row],['#]]&lt;=DurationOfLoan,IF(ROW()-ROW(Amortization[[#Headers],[還款日]])=1,LoanStart,IF(I185&gt;0,EDATE(C185,1),"")),""),"")</f>
        <v>48460</v>
      </c>
      <c r="D186" s="9">
        <f ca="1">IF(ROW()-ROW(Amortization[[#Headers],[開始貸款金額]])=1,LoanAmount,IF(Amortization[[#This Row],[還款日]]="",0,INDEX(Amortization[], ROW()-4,8)))</f>
        <v>315438.577331134</v>
      </c>
      <c r="E186" s="9">
        <f ca="1">IF(ValuesEntered,IF(ROW()-ROW(Amortization[[#Headers],[利息]])=1,-IPMT(InterestRate/12,1,DurationOfLoan-ROWS($C$4:C186)+1,Amortization[[#This Row],[開始貸款金額]]),IFERROR(-IPMT(InterestRate/12,1,Amortization[[#This Row],[剩下月數]],D187),0)),0)</f>
        <v>1178.2101844086058</v>
      </c>
      <c r="F186" s="9">
        <f ca="1">IFERROR(IF(AND(ValuesEntered,Amortization[[#This Row],[還款日]]&lt;&gt;""),-PPMT(InterestRate/12,1,DurationOfLoan-ROWS($C$4:C186)+1,Amortization[[#This Row],[開始貸款金額]]),""),0)</f>
        <v>1249.1948221724758</v>
      </c>
      <c r="G186" s="9">
        <f ca="1">IF(Amortization[[#This Row],[還款日]]="",0,PropertyTaxAmount)</f>
        <v>0</v>
      </c>
      <c r="H186" s="9">
        <f ca="1">IF(Amortization[[#This Row],[還款日]]="",0,Amortization[[#This Row],[利息]]+Amortization[[#This Row],[本金]]+Amortization[[#This Row],[其它月費]])</f>
        <v>2427.4050065810816</v>
      </c>
      <c r="I186" s="9">
        <f ca="1">IF(Amortization[[#This Row],[還款日]]="",0,Amortization[[#This Row],[開始貸款金額]]-Amortization[[#This Row],[本金]])</f>
        <v>314189.38250896154</v>
      </c>
      <c r="J186" s="10">
        <f ca="1">IF(Amortization[[#This Row],[月結餘貸款]]&gt;0,LastRow-ROW(),0)</f>
        <v>177</v>
      </c>
    </row>
    <row r="187" spans="2:10" ht="15" customHeight="1" x14ac:dyDescent="0.3">
      <c r="B187" s="7">
        <f>ROWS($B$4:B187)</f>
        <v>184</v>
      </c>
      <c r="C187" s="8">
        <f ca="1">IF(ValuesEntered,IF(Amortization[[#This Row],['#]]&lt;=DurationOfLoan,IF(ROW()-ROW(Amortization[[#Headers],[還款日]])=1,LoanStart,IF(I186&gt;0,EDATE(C186,1),"")),""),"")</f>
        <v>48490</v>
      </c>
      <c r="D187" s="9">
        <f ca="1">IF(ROW()-ROW(Amortization[[#Headers],[開始貸款金額]])=1,LoanAmount,IF(Amortization[[#This Row],[還款日]]="",0,INDEX(Amortization[], ROW()-4,8)))</f>
        <v>314189.38250896154</v>
      </c>
      <c r="E187" s="9">
        <f ca="1">IF(ValuesEntered,IF(ROW()-ROW(Amortization[[#Headers],[利息]])=1,-IPMT(InterestRate/12,1,DurationOfLoan-ROWS($C$4:C187)+1,Amortization[[#This Row],[開始貸款金額]]),IFERROR(-IPMT(InterestRate/12,1,Amortization[[#This Row],[剩下月數]],D188),0)),0)</f>
        <v>1173.5081370232722</v>
      </c>
      <c r="F187" s="9">
        <f ca="1">IFERROR(IF(AND(ValuesEntered,Amortization[[#This Row],[還款日]]&lt;&gt;""),-PPMT(InterestRate/12,1,DurationOfLoan-ROWS($C$4:C187)+1,Amortization[[#This Row],[開始貸款金額]]),""),0)</f>
        <v>1253.879302755623</v>
      </c>
      <c r="G187" s="9">
        <f ca="1">IF(Amortization[[#This Row],[還款日]]="",0,PropertyTaxAmount)</f>
        <v>0</v>
      </c>
      <c r="H187" s="9">
        <f ca="1">IF(Amortization[[#This Row],[還款日]]="",0,Amortization[[#This Row],[利息]]+Amortization[[#This Row],[本金]]+Amortization[[#This Row],[其它月費]])</f>
        <v>2427.387439778895</v>
      </c>
      <c r="I187" s="9">
        <f ca="1">IF(Amortization[[#This Row],[還款日]]="",0,Amortization[[#This Row],[開始貸款金額]]-Amortization[[#This Row],[本金]])</f>
        <v>312935.5032062059</v>
      </c>
      <c r="J187" s="10">
        <f ca="1">IF(Amortization[[#This Row],[月結餘貸款]]&gt;0,LastRow-ROW(),0)</f>
        <v>176</v>
      </c>
    </row>
    <row r="188" spans="2:10" ht="15" customHeight="1" x14ac:dyDescent="0.3">
      <c r="B188" s="7">
        <f>ROWS($B$4:B188)</f>
        <v>185</v>
      </c>
      <c r="C188" s="8">
        <f ca="1">IF(ValuesEntered,IF(Amortization[[#This Row],['#]]&lt;=DurationOfLoan,IF(ROW()-ROW(Amortization[[#Headers],[還款日]])=1,LoanStart,IF(I187&gt;0,EDATE(C187,1),"")),""),"")</f>
        <v>48521</v>
      </c>
      <c r="D188" s="9">
        <f ca="1">IF(ROW()-ROW(Amortization[[#Headers],[開始貸款金額]])=1,LoanAmount,IF(Amortization[[#This Row],[還款日]]="",0,INDEX(Amortization[], ROW()-4,8)))</f>
        <v>312935.5032062059</v>
      </c>
      <c r="E188" s="9">
        <f ca="1">IF(ValuesEntered,IF(ROW()-ROW(Amortization[[#Headers],[利息]])=1,-IPMT(InterestRate/12,1,DurationOfLoan-ROWS($C$4:C188)+1,Amortization[[#This Row],[開始貸款金額]]),IFERROR(-IPMT(InterestRate/12,1,Amortization[[#This Row],[剩下月數]],D189),0)),0)</f>
        <v>1168.7884569602434</v>
      </c>
      <c r="F188" s="9">
        <f ca="1">IFERROR(IF(AND(ValuesEntered,Amortization[[#This Row],[還款日]]&lt;&gt;""),-PPMT(InterestRate/12,1,DurationOfLoan-ROWS($C$4:C188)+1,Amortization[[#This Row],[開始貸款金額]]),""),0)</f>
        <v>1258.5813501409561</v>
      </c>
      <c r="G188" s="9">
        <f ca="1">IF(Amortization[[#This Row],[還款日]]="",0,PropertyTaxAmount)</f>
        <v>0</v>
      </c>
      <c r="H188" s="9">
        <f ca="1">IF(Amortization[[#This Row],[還款日]]="",0,Amortization[[#This Row],[利息]]+Amortization[[#This Row],[本金]]+Amortization[[#This Row],[其它月費]])</f>
        <v>2427.3698071011995</v>
      </c>
      <c r="I188" s="9">
        <f ca="1">IF(Amortization[[#This Row],[還款日]]="",0,Amortization[[#This Row],[開始貸款金額]]-Amortization[[#This Row],[本金]])</f>
        <v>311676.92185606493</v>
      </c>
      <c r="J188" s="10">
        <f ca="1">IF(Amortization[[#This Row],[月結餘貸款]]&gt;0,LastRow-ROW(),0)</f>
        <v>175</v>
      </c>
    </row>
    <row r="189" spans="2:10" ht="15" customHeight="1" x14ac:dyDescent="0.3">
      <c r="B189" s="7">
        <f>ROWS($B$4:B189)</f>
        <v>186</v>
      </c>
      <c r="C189" s="8">
        <f ca="1">IF(ValuesEntered,IF(Amortization[[#This Row],['#]]&lt;=DurationOfLoan,IF(ROW()-ROW(Amortization[[#Headers],[還款日]])=1,LoanStart,IF(I188&gt;0,EDATE(C188,1),"")),""),"")</f>
        <v>48551</v>
      </c>
      <c r="D189" s="9">
        <f ca="1">IF(ROW()-ROW(Amortization[[#Headers],[開始貸款金額]])=1,LoanAmount,IF(Amortization[[#This Row],[還款日]]="",0,INDEX(Amortization[], ROW()-4,8)))</f>
        <v>311676.92185606493</v>
      </c>
      <c r="E189" s="9">
        <f ca="1">IF(ValuesEntered,IF(ROW()-ROW(Amortization[[#Headers],[利息]])=1,-IPMT(InterestRate/12,1,DurationOfLoan-ROWS($C$4:C189)+1,Amortization[[#This Row],[開始貸款金額]]),IFERROR(-IPMT(InterestRate/12,1,Amortization[[#This Row],[剩下月數]],D190),0)),0)</f>
        <v>1164.0510780969785</v>
      </c>
      <c r="F189" s="9">
        <f ca="1">IFERROR(IF(AND(ValuesEntered,Amortization[[#This Row],[還款日]]&lt;&gt;""),-PPMT(InterestRate/12,1,DurationOfLoan-ROWS($C$4:C189)+1,Amortization[[#This Row],[開始貸款金額]]),""),0)</f>
        <v>1263.3010302039847</v>
      </c>
      <c r="G189" s="9">
        <f ca="1">IF(Amortization[[#This Row],[還款日]]="",0,PropertyTaxAmount)</f>
        <v>0</v>
      </c>
      <c r="H189" s="9">
        <f ca="1">IF(Amortization[[#This Row],[還款日]]="",0,Amortization[[#This Row],[利息]]+Amortization[[#This Row],[本金]]+Amortization[[#This Row],[其它月費]])</f>
        <v>2427.3521083009632</v>
      </c>
      <c r="I189" s="9">
        <f ca="1">IF(Amortization[[#This Row],[還款日]]="",0,Amortization[[#This Row],[開始貸款金額]]-Amortization[[#This Row],[本金]])</f>
        <v>310413.62082586094</v>
      </c>
      <c r="J189" s="10">
        <f ca="1">IF(Amortization[[#This Row],[月結餘貸款]]&gt;0,LastRow-ROW(),0)</f>
        <v>174</v>
      </c>
    </row>
    <row r="190" spans="2:10" ht="15" customHeight="1" x14ac:dyDescent="0.3">
      <c r="B190" s="7">
        <f>ROWS($B$4:B190)</f>
        <v>187</v>
      </c>
      <c r="C190" s="8">
        <f ca="1">IF(ValuesEntered,IF(Amortization[[#This Row],['#]]&lt;=DurationOfLoan,IF(ROW()-ROW(Amortization[[#Headers],[還款日]])=1,LoanStart,IF(I189&gt;0,EDATE(C189,1),"")),""),"")</f>
        <v>48582</v>
      </c>
      <c r="D190" s="9">
        <f ca="1">IF(ROW()-ROW(Amortization[[#Headers],[開始貸款金額]])=1,LoanAmount,IF(Amortization[[#This Row],[還款日]]="",0,INDEX(Amortization[], ROW()-4,8)))</f>
        <v>310413.62082586094</v>
      </c>
      <c r="E190" s="9">
        <f ca="1">IF(ValuesEntered,IF(ROW()-ROW(Amortization[[#Headers],[利息]])=1,-IPMT(InterestRate/12,1,DurationOfLoan-ROWS($C$4:C190)+1,Amortization[[#This Row],[開始貸款金額]]),IFERROR(-IPMT(InterestRate/12,1,Amortization[[#This Row],[剩下月數]],D191),0)),0)</f>
        <v>1159.2959340629764</v>
      </c>
      <c r="F190" s="9">
        <f ca="1">IFERROR(IF(AND(ValuesEntered,Amortization[[#This Row],[還款日]]&lt;&gt;""),-PPMT(InterestRate/12,1,DurationOfLoan-ROWS($C$4:C190)+1,Amortization[[#This Row],[開始貸款金額]]),""),0)</f>
        <v>1268.0384090672499</v>
      </c>
      <c r="G190" s="9">
        <f ca="1">IF(Amortization[[#This Row],[還款日]]="",0,PropertyTaxAmount)</f>
        <v>0</v>
      </c>
      <c r="H190" s="9">
        <f ca="1">IF(Amortization[[#This Row],[還款日]]="",0,Amortization[[#This Row],[利息]]+Amortization[[#This Row],[本金]]+Amortization[[#This Row],[其它月費]])</f>
        <v>2427.3343431302264</v>
      </c>
      <c r="I190" s="9">
        <f ca="1">IF(Amortization[[#This Row],[還款日]]="",0,Amortization[[#This Row],[開始貸款金額]]-Amortization[[#This Row],[本金]])</f>
        <v>309145.58241679368</v>
      </c>
      <c r="J190" s="10">
        <f ca="1">IF(Amortization[[#This Row],[月結餘貸款]]&gt;0,LastRow-ROW(),0)</f>
        <v>173</v>
      </c>
    </row>
    <row r="191" spans="2:10" ht="15" customHeight="1" x14ac:dyDescent="0.3">
      <c r="B191" s="7">
        <f>ROWS($B$4:B191)</f>
        <v>188</v>
      </c>
      <c r="C191" s="8">
        <f ca="1">IF(ValuesEntered,IF(Amortization[[#This Row],['#]]&lt;=DurationOfLoan,IF(ROW()-ROW(Amortization[[#Headers],[還款日]])=1,LoanStart,IF(I190&gt;0,EDATE(C190,1),"")),""),"")</f>
        <v>48613</v>
      </c>
      <c r="D191" s="9">
        <f ca="1">IF(ROW()-ROW(Amortization[[#Headers],[開始貸款金額]])=1,LoanAmount,IF(Amortization[[#This Row],[還款日]]="",0,INDEX(Amortization[], ROW()-4,8)))</f>
        <v>309145.58241679368</v>
      </c>
      <c r="E191" s="9">
        <f ca="1">IF(ValuesEntered,IF(ROW()-ROW(Amortization[[#Headers],[利息]])=1,-IPMT(InterestRate/12,1,DurationOfLoan-ROWS($C$4:C191)+1,Amortization[[#This Row],[開始貸款金額]]),IFERROR(-IPMT(InterestRate/12,1,Amortization[[#This Row],[剩下月數]],D192),0)),0)</f>
        <v>1154.5229582388465</v>
      </c>
      <c r="F191" s="9">
        <f ca="1">IFERROR(IF(AND(ValuesEntered,Amortization[[#This Row],[還款日]]&lt;&gt;""),-PPMT(InterestRate/12,1,DurationOfLoan-ROWS($C$4:C191)+1,Amortization[[#This Row],[開始貸款金額]]),""),0)</f>
        <v>1272.793553101252</v>
      </c>
      <c r="G191" s="9">
        <f ca="1">IF(Amortization[[#This Row],[還款日]]="",0,PropertyTaxAmount)</f>
        <v>0</v>
      </c>
      <c r="H191" s="9">
        <f ca="1">IF(Amortization[[#This Row],[還款日]]="",0,Amortization[[#This Row],[利息]]+Amortization[[#This Row],[本金]]+Amortization[[#This Row],[其它月費]])</f>
        <v>2427.3165113400983</v>
      </c>
      <c r="I191" s="9">
        <f ca="1">IF(Amortization[[#This Row],[還款日]]="",0,Amortization[[#This Row],[開始貸款金額]]-Amortization[[#This Row],[本金]])</f>
        <v>307872.78886369243</v>
      </c>
      <c r="J191" s="10">
        <f ca="1">IF(Amortization[[#This Row],[月結餘貸款]]&gt;0,LastRow-ROW(),0)</f>
        <v>172</v>
      </c>
    </row>
    <row r="192" spans="2:10" ht="15" customHeight="1" x14ac:dyDescent="0.3">
      <c r="B192" s="7">
        <f>ROWS($B$4:B192)</f>
        <v>189</v>
      </c>
      <c r="C192" s="8">
        <f ca="1">IF(ValuesEntered,IF(Amortization[[#This Row],['#]]&lt;=DurationOfLoan,IF(ROW()-ROW(Amortization[[#Headers],[還款日]])=1,LoanStart,IF(I191&gt;0,EDATE(C191,1),"")),""),"")</f>
        <v>48641</v>
      </c>
      <c r="D192" s="9">
        <f ca="1">IF(ROW()-ROW(Amortization[[#Headers],[開始貸款金額]])=1,LoanAmount,IF(Amortization[[#This Row],[還款日]]="",0,INDEX(Amortization[], ROW()-4,8)))</f>
        <v>307872.78886369243</v>
      </c>
      <c r="E192" s="9">
        <f ca="1">IF(ValuesEntered,IF(ROW()-ROW(Amortization[[#Headers],[利息]])=1,-IPMT(InterestRate/12,1,DurationOfLoan-ROWS($C$4:C192)+1,Amortization[[#This Row],[開始貸款金額]]),IFERROR(-IPMT(InterestRate/12,1,Amortization[[#This Row],[剩下月數]],D193),0)),0)</f>
        <v>1149.7320837553764</v>
      </c>
      <c r="F192" s="9">
        <f ca="1">IFERROR(IF(AND(ValuesEntered,Amortization[[#This Row],[還款日]]&lt;&gt;""),-PPMT(InterestRate/12,1,DurationOfLoan-ROWS($C$4:C192)+1,Amortization[[#This Row],[開始貸款金額]]),""),0)</f>
        <v>1277.5665289253816</v>
      </c>
      <c r="G192" s="9">
        <f ca="1">IF(Amortization[[#This Row],[還款日]]="",0,PropertyTaxAmount)</f>
        <v>0</v>
      </c>
      <c r="H192" s="9">
        <f ca="1">IF(Amortization[[#This Row],[還款日]]="",0,Amortization[[#This Row],[利息]]+Amortization[[#This Row],[本金]]+Amortization[[#This Row],[其它月費]])</f>
        <v>2427.2986126807582</v>
      </c>
      <c r="I192" s="9">
        <f ca="1">IF(Amortization[[#This Row],[還款日]]="",0,Amortization[[#This Row],[開始貸款金額]]-Amortization[[#This Row],[本金]])</f>
        <v>306595.22233476705</v>
      </c>
      <c r="J192" s="10">
        <f ca="1">IF(Amortization[[#This Row],[月結餘貸款]]&gt;0,LastRow-ROW(),0)</f>
        <v>171</v>
      </c>
    </row>
    <row r="193" spans="2:10" ht="15" customHeight="1" x14ac:dyDescent="0.3">
      <c r="B193" s="7">
        <f>ROWS($B$4:B193)</f>
        <v>190</v>
      </c>
      <c r="C193" s="8">
        <f ca="1">IF(ValuesEntered,IF(Amortization[[#This Row],['#]]&lt;=DurationOfLoan,IF(ROW()-ROW(Amortization[[#Headers],[還款日]])=1,LoanStart,IF(I192&gt;0,EDATE(C192,1),"")),""),"")</f>
        <v>48672</v>
      </c>
      <c r="D193" s="9">
        <f ca="1">IF(ROW()-ROW(Amortization[[#Headers],[開始貸款金額]])=1,LoanAmount,IF(Amortization[[#This Row],[還款日]]="",0,INDEX(Amortization[], ROW()-4,8)))</f>
        <v>306595.22233476705</v>
      </c>
      <c r="E193" s="9">
        <f ca="1">IF(ValuesEntered,IF(ROW()-ROW(Amortization[[#Headers],[利息]])=1,-IPMT(InterestRate/12,1,DurationOfLoan-ROWS($C$4:C193)+1,Amortization[[#This Row],[開始貸款金額]]),IFERROR(-IPMT(InterestRate/12,1,Amortization[[#This Row],[剩下月數]],D194),0)),0)</f>
        <v>1144.9232434925932</v>
      </c>
      <c r="F193" s="9">
        <f ca="1">IFERROR(IF(AND(ValuesEntered,Amortization[[#This Row],[還款日]]&lt;&gt;""),-PPMT(InterestRate/12,1,DurationOfLoan-ROWS($C$4:C193)+1,Amortization[[#This Row],[開始貸款金額]]),""),0)</f>
        <v>1282.357403408852</v>
      </c>
      <c r="G193" s="9">
        <f ca="1">IF(Amortization[[#This Row],[還款日]]="",0,PropertyTaxAmount)</f>
        <v>0</v>
      </c>
      <c r="H193" s="9">
        <f ca="1">IF(Amortization[[#This Row],[還款日]]="",0,Amortization[[#This Row],[利息]]+Amortization[[#This Row],[本金]]+Amortization[[#This Row],[其它月費]])</f>
        <v>2427.2806469014449</v>
      </c>
      <c r="I193" s="9">
        <f ca="1">IF(Amortization[[#This Row],[還款日]]="",0,Amortization[[#This Row],[開始貸款金額]]-Amortization[[#This Row],[本金]])</f>
        <v>305312.8649313582</v>
      </c>
      <c r="J193" s="10">
        <f ca="1">IF(Amortization[[#This Row],[月結餘貸款]]&gt;0,LastRow-ROW(),0)</f>
        <v>170</v>
      </c>
    </row>
    <row r="194" spans="2:10" ht="15" customHeight="1" x14ac:dyDescent="0.3">
      <c r="B194" s="7">
        <f>ROWS($B$4:B194)</f>
        <v>191</v>
      </c>
      <c r="C194" s="8">
        <f ca="1">IF(ValuesEntered,IF(Amortization[[#This Row],['#]]&lt;=DurationOfLoan,IF(ROW()-ROW(Amortization[[#Headers],[還款日]])=1,LoanStart,IF(I193&gt;0,EDATE(C193,1),"")),""),"")</f>
        <v>48702</v>
      </c>
      <c r="D194" s="9">
        <f ca="1">IF(ROW()-ROW(Amortization[[#Headers],[開始貸款金額]])=1,LoanAmount,IF(Amortization[[#This Row],[還款日]]="",0,INDEX(Amortization[], ROW()-4,8)))</f>
        <v>305312.8649313582</v>
      </c>
      <c r="E194" s="9">
        <f ca="1">IF(ValuesEntered,IF(ROW()-ROW(Amortization[[#Headers],[利息]])=1,-IPMT(InterestRate/12,1,DurationOfLoan-ROWS($C$4:C194)+1,Amortization[[#This Row],[開始貸款金額]]),IFERROR(-IPMT(InterestRate/12,1,Amortization[[#This Row],[剩下月數]],D195),0)),0)</f>
        <v>1140.0963700788247</v>
      </c>
      <c r="F194" s="9">
        <f ca="1">IFERROR(IF(AND(ValuesEntered,Amortization[[#This Row],[還款日]]&lt;&gt;""),-PPMT(InterestRate/12,1,DurationOfLoan-ROWS($C$4:C194)+1,Amortization[[#This Row],[開始貸款金額]]),""),0)</f>
        <v>1287.1662436716349</v>
      </c>
      <c r="G194" s="9">
        <f ca="1">IF(Amortization[[#This Row],[還款日]]="",0,PropertyTaxAmount)</f>
        <v>0</v>
      </c>
      <c r="H194" s="9">
        <f ca="1">IF(Amortization[[#This Row],[還款日]]="",0,Amortization[[#This Row],[利息]]+Amortization[[#This Row],[本金]]+Amortization[[#This Row],[其它月費]])</f>
        <v>2427.2626137504594</v>
      </c>
      <c r="I194" s="9">
        <f ca="1">IF(Amortization[[#This Row],[還款日]]="",0,Amortization[[#This Row],[開始貸款金額]]-Amortization[[#This Row],[本金]])</f>
        <v>304025.69868768658</v>
      </c>
      <c r="J194" s="10">
        <f ca="1">IF(Amortization[[#This Row],[月結餘貸款]]&gt;0,LastRow-ROW(),0)</f>
        <v>169</v>
      </c>
    </row>
    <row r="195" spans="2:10" ht="15" customHeight="1" x14ac:dyDescent="0.3">
      <c r="B195" s="7">
        <f>ROWS($B$4:B195)</f>
        <v>192</v>
      </c>
      <c r="C195" s="8">
        <f ca="1">IF(ValuesEntered,IF(Amortization[[#This Row],['#]]&lt;=DurationOfLoan,IF(ROW()-ROW(Amortization[[#Headers],[還款日]])=1,LoanStart,IF(I194&gt;0,EDATE(C194,1),"")),""),"")</f>
        <v>48733</v>
      </c>
      <c r="D195" s="9">
        <f ca="1">IF(ROW()-ROW(Amortization[[#Headers],[開始貸款金額]])=1,LoanAmount,IF(Amortization[[#This Row],[還款日]]="",0,INDEX(Amortization[], ROW()-4,8)))</f>
        <v>304025.69868768658</v>
      </c>
      <c r="E195" s="9">
        <f ca="1">IF(ValuesEntered,IF(ROW()-ROW(Amortization[[#Headers],[利息]])=1,-IPMT(InterestRate/12,1,DurationOfLoan-ROWS($C$4:C195)+1,Amortization[[#This Row],[開始貸款金額]]),IFERROR(-IPMT(InterestRate/12,1,Amortization[[#This Row],[剩下月數]],D196),0)),0)</f>
        <v>1135.2513958897543</v>
      </c>
      <c r="F195" s="9">
        <f ca="1">IFERROR(IF(AND(ValuesEntered,Amortization[[#This Row],[還款日]]&lt;&gt;""),-PPMT(InterestRate/12,1,DurationOfLoan-ROWS($C$4:C195)+1,Amortization[[#This Row],[開始貸款金額]]),""),0)</f>
        <v>1291.9931170854038</v>
      </c>
      <c r="G195" s="9">
        <f ca="1">IF(Amortization[[#This Row],[還款日]]="",0,PropertyTaxAmount)</f>
        <v>0</v>
      </c>
      <c r="H195" s="9">
        <f ca="1">IF(Amortization[[#This Row],[還款日]]="",0,Amortization[[#This Row],[利息]]+Amortization[[#This Row],[本金]]+Amortization[[#This Row],[其它月費]])</f>
        <v>2427.2445129751582</v>
      </c>
      <c r="I195" s="9">
        <f ca="1">IF(Amortization[[#This Row],[還款日]]="",0,Amortization[[#This Row],[開始貸款金額]]-Amortization[[#This Row],[本金]])</f>
        <v>302733.70557060116</v>
      </c>
      <c r="J195" s="10">
        <f ca="1">IF(Amortization[[#This Row],[月結餘貸款]]&gt;0,LastRow-ROW(),0)</f>
        <v>168</v>
      </c>
    </row>
    <row r="196" spans="2:10" ht="15" customHeight="1" x14ac:dyDescent="0.3">
      <c r="B196" s="7">
        <f>ROWS($B$4:B196)</f>
        <v>193</v>
      </c>
      <c r="C196" s="8">
        <f ca="1">IF(ValuesEntered,IF(Amortization[[#This Row],['#]]&lt;=DurationOfLoan,IF(ROW()-ROW(Amortization[[#Headers],[還款日]])=1,LoanStart,IF(I195&gt;0,EDATE(C195,1),"")),""),"")</f>
        <v>48763</v>
      </c>
      <c r="D196" s="9">
        <f ca="1">IF(ROW()-ROW(Amortization[[#Headers],[開始貸款金額]])=1,LoanAmount,IF(Amortization[[#This Row],[還款日]]="",0,INDEX(Amortization[], ROW()-4,8)))</f>
        <v>302733.70557060116</v>
      </c>
      <c r="E196" s="9">
        <f ca="1">IF(ValuesEntered,IF(ROW()-ROW(Amortization[[#Headers],[利息]])=1,-IPMT(InterestRate/12,1,DurationOfLoan-ROWS($C$4:C196)+1,Amortization[[#This Row],[開始貸款金額]]),IFERROR(-IPMT(InterestRate/12,1,Amortization[[#This Row],[剩下月數]],D197),0)),0)</f>
        <v>1130.388253047475</v>
      </c>
      <c r="F196" s="9">
        <f ca="1">IFERROR(IF(AND(ValuesEntered,Amortization[[#This Row],[還款日]]&lt;&gt;""),-PPMT(InterestRate/12,1,DurationOfLoan-ROWS($C$4:C196)+1,Amortization[[#This Row],[開始貸款金額]]),""),0)</f>
        <v>1296.8380912744738</v>
      </c>
      <c r="G196" s="9">
        <f ca="1">IF(Amortization[[#This Row],[還款日]]="",0,PropertyTaxAmount)</f>
        <v>0</v>
      </c>
      <c r="H196" s="9">
        <f ca="1">IF(Amortization[[#This Row],[還款日]]="",0,Amortization[[#This Row],[利息]]+Amortization[[#This Row],[本金]]+Amortization[[#This Row],[其它月費]])</f>
        <v>2427.226344321949</v>
      </c>
      <c r="I196" s="9">
        <f ca="1">IF(Amortization[[#This Row],[還款日]]="",0,Amortization[[#This Row],[開始貸款金額]]-Amortization[[#This Row],[本金]])</f>
        <v>301436.86747932667</v>
      </c>
      <c r="J196" s="10">
        <f ca="1">IF(Amortization[[#This Row],[月結餘貸款]]&gt;0,LastRow-ROW(),0)</f>
        <v>167</v>
      </c>
    </row>
    <row r="197" spans="2:10" ht="15" customHeight="1" x14ac:dyDescent="0.3">
      <c r="B197" s="7">
        <f>ROWS($B$4:B197)</f>
        <v>194</v>
      </c>
      <c r="C197" s="8">
        <f ca="1">IF(ValuesEntered,IF(Amortization[[#This Row],['#]]&lt;=DurationOfLoan,IF(ROW()-ROW(Amortization[[#Headers],[還款日]])=1,LoanStart,IF(I196&gt;0,EDATE(C196,1),"")),""),"")</f>
        <v>48794</v>
      </c>
      <c r="D197" s="9">
        <f ca="1">IF(ROW()-ROW(Amortization[[#Headers],[開始貸款金額]])=1,LoanAmount,IF(Amortization[[#This Row],[還款日]]="",0,INDEX(Amortization[], ROW()-4,8)))</f>
        <v>301436.86747932667</v>
      </c>
      <c r="E197" s="9">
        <f ca="1">IF(ValuesEntered,IF(ROW()-ROW(Amortization[[#Headers],[利息]])=1,-IPMT(InterestRate/12,1,DurationOfLoan-ROWS($C$4:C197)+1,Amortization[[#This Row],[開始貸款金額]]),IFERROR(-IPMT(InterestRate/12,1,Amortization[[#This Row],[剩下月數]],D198),0)),0)</f>
        <v>1125.5068734195372</v>
      </c>
      <c r="F197" s="9">
        <f ca="1">IFERROR(IF(AND(ValuesEntered,Amortization[[#This Row],[還款日]]&lt;&gt;""),-PPMT(InterestRate/12,1,DurationOfLoan-ROWS($C$4:C197)+1,Amortization[[#This Row],[開始貸款金額]]),""),0)</f>
        <v>1301.7012341167531</v>
      </c>
      <c r="G197" s="9">
        <f ca="1">IF(Amortization[[#This Row],[還款日]]="",0,PropertyTaxAmount)</f>
        <v>0</v>
      </c>
      <c r="H197" s="9">
        <f ca="1">IF(Amortization[[#This Row],[還款日]]="",0,Amortization[[#This Row],[利息]]+Amortization[[#This Row],[本金]]+Amortization[[#This Row],[其它月費]])</f>
        <v>2427.2081075362903</v>
      </c>
      <c r="I197" s="9">
        <f ca="1">IF(Amortization[[#This Row],[還款日]]="",0,Amortization[[#This Row],[開始貸款金額]]-Amortization[[#This Row],[本金]])</f>
        <v>300135.16624520993</v>
      </c>
      <c r="J197" s="10">
        <f ca="1">IF(Amortization[[#This Row],[月結餘貸款]]&gt;0,LastRow-ROW(),0)</f>
        <v>166</v>
      </c>
    </row>
    <row r="198" spans="2:10" ht="15" customHeight="1" x14ac:dyDescent="0.3">
      <c r="B198" s="7">
        <f>ROWS($B$4:B198)</f>
        <v>195</v>
      </c>
      <c r="C198" s="8">
        <f ca="1">IF(ValuesEntered,IF(Amortization[[#This Row],['#]]&lt;=DurationOfLoan,IF(ROW()-ROW(Amortization[[#Headers],[還款日]])=1,LoanStart,IF(I197&gt;0,EDATE(C197,1),"")),""),"")</f>
        <v>48825</v>
      </c>
      <c r="D198" s="9">
        <f ca="1">IF(ROW()-ROW(Amortization[[#Headers],[開始貸款金額]])=1,LoanAmount,IF(Amortization[[#This Row],[還款日]]="",0,INDEX(Amortization[], ROW()-4,8)))</f>
        <v>300135.16624520993</v>
      </c>
      <c r="E198" s="9">
        <f ca="1">IF(ValuesEntered,IF(ROW()-ROW(Amortization[[#Headers],[利息]])=1,-IPMT(InterestRate/12,1,DurationOfLoan-ROWS($C$4:C198)+1,Amortization[[#This Row],[開始貸款金額]]),IFERROR(-IPMT(InterestRate/12,1,Amortization[[#This Row],[剩下月數]],D199),0)),0)</f>
        <v>1120.6071886179946</v>
      </c>
      <c r="F198" s="9">
        <f ca="1">IFERROR(IF(AND(ValuesEntered,Amortization[[#This Row],[還款日]]&lt;&gt;""),-PPMT(InterestRate/12,1,DurationOfLoan-ROWS($C$4:C198)+1,Amortization[[#This Row],[開始貸款金額]]),""),0)</f>
        <v>1306.5826137446909</v>
      </c>
      <c r="G198" s="9">
        <f ca="1">IF(Amortization[[#This Row],[還款日]]="",0,PropertyTaxAmount)</f>
        <v>0</v>
      </c>
      <c r="H198" s="9">
        <f ca="1">IF(Amortization[[#This Row],[還款日]]="",0,Amortization[[#This Row],[利息]]+Amortization[[#This Row],[本金]]+Amortization[[#This Row],[其它月費]])</f>
        <v>2427.1898023626854</v>
      </c>
      <c r="I198" s="9">
        <f ca="1">IF(Amortization[[#This Row],[還款日]]="",0,Amortization[[#This Row],[開始貸款金額]]-Amortization[[#This Row],[本金]])</f>
        <v>298828.58363146521</v>
      </c>
      <c r="J198" s="10">
        <f ca="1">IF(Amortization[[#This Row],[月結餘貸款]]&gt;0,LastRow-ROW(),0)</f>
        <v>165</v>
      </c>
    </row>
    <row r="199" spans="2:10" ht="15" customHeight="1" x14ac:dyDescent="0.3">
      <c r="B199" s="7">
        <f>ROWS($B$4:B199)</f>
        <v>196</v>
      </c>
      <c r="C199" s="8">
        <f ca="1">IF(ValuesEntered,IF(Amortization[[#This Row],['#]]&lt;=DurationOfLoan,IF(ROW()-ROW(Amortization[[#Headers],[還款日]])=1,LoanStart,IF(I198&gt;0,EDATE(C198,1),"")),""),"")</f>
        <v>48855</v>
      </c>
      <c r="D199" s="9">
        <f ca="1">IF(ROW()-ROW(Amortization[[#Headers],[開始貸款金額]])=1,LoanAmount,IF(Amortization[[#This Row],[還款日]]="",0,INDEX(Amortization[], ROW()-4,8)))</f>
        <v>298828.58363146521</v>
      </c>
      <c r="E199" s="9">
        <f ca="1">IF(ValuesEntered,IF(ROW()-ROW(Amortization[[#Headers],[利息]])=1,-IPMT(InterestRate/12,1,DurationOfLoan-ROWS($C$4:C199)+1,Amortization[[#This Row],[開始貸款金額]]),IFERROR(-IPMT(InterestRate/12,1,Amortization[[#This Row],[剩下月數]],D200),0)),0)</f>
        <v>1115.6891299984461</v>
      </c>
      <c r="F199" s="9">
        <f ca="1">IFERROR(IF(AND(ValuesEntered,Amortization[[#This Row],[還款日]]&lt;&gt;""),-PPMT(InterestRate/12,1,DurationOfLoan-ROWS($C$4:C199)+1,Amortization[[#This Row],[開始貸款金額]]),""),0)</f>
        <v>1311.4822985462338</v>
      </c>
      <c r="G199" s="9">
        <f ca="1">IF(Amortization[[#This Row],[還款日]]="",0,PropertyTaxAmount)</f>
        <v>0</v>
      </c>
      <c r="H199" s="9">
        <f ca="1">IF(Amortization[[#This Row],[還款日]]="",0,Amortization[[#This Row],[利息]]+Amortization[[#This Row],[本金]]+Amortization[[#This Row],[其它月費]])</f>
        <v>2427.1714285446797</v>
      </c>
      <c r="I199" s="9">
        <f ca="1">IF(Amortization[[#This Row],[還款日]]="",0,Amortization[[#This Row],[開始貸款金額]]-Amortization[[#This Row],[本金]])</f>
        <v>297517.10133291897</v>
      </c>
      <c r="J199" s="10">
        <f ca="1">IF(Amortization[[#This Row],[月結餘貸款]]&gt;0,LastRow-ROW(),0)</f>
        <v>164</v>
      </c>
    </row>
    <row r="200" spans="2:10" ht="15" customHeight="1" x14ac:dyDescent="0.3">
      <c r="B200" s="7">
        <f>ROWS($B$4:B200)</f>
        <v>197</v>
      </c>
      <c r="C200" s="8">
        <f ca="1">IF(ValuesEntered,IF(Amortization[[#This Row],['#]]&lt;=DurationOfLoan,IF(ROW()-ROW(Amortization[[#Headers],[還款日]])=1,LoanStart,IF(I199&gt;0,EDATE(C199,1),"")),""),"")</f>
        <v>48886</v>
      </c>
      <c r="D200" s="9">
        <f ca="1">IF(ROW()-ROW(Amortization[[#Headers],[開始貸款金額]])=1,LoanAmount,IF(Amortization[[#This Row],[還款日]]="",0,INDEX(Amortization[], ROW()-4,8)))</f>
        <v>297517.10133291897</v>
      </c>
      <c r="E200" s="9">
        <f ca="1">IF(ValuesEntered,IF(ROW()-ROW(Amortization[[#Headers],[利息]])=1,-IPMT(InterestRate/12,1,DurationOfLoan-ROWS($C$4:C200)+1,Amortization[[#This Row],[開始貸款金額]]),IFERROR(-IPMT(InterestRate/12,1,Amortization[[#This Row],[剩下月數]],D201),0)),0)</f>
        <v>1110.7526286590744</v>
      </c>
      <c r="F200" s="9">
        <f ca="1">IFERROR(IF(AND(ValuesEntered,Amortization[[#This Row],[還款日]]&lt;&gt;""),-PPMT(InterestRate/12,1,DurationOfLoan-ROWS($C$4:C200)+1,Amortization[[#This Row],[開始貸款金額]]),""),0)</f>
        <v>1316.4003571657818</v>
      </c>
      <c r="G200" s="9">
        <f ca="1">IF(Amortization[[#This Row],[還款日]]="",0,PropertyTaxAmount)</f>
        <v>0</v>
      </c>
      <c r="H200" s="9">
        <f ca="1">IF(Amortization[[#This Row],[還款日]]="",0,Amortization[[#This Row],[利息]]+Amortization[[#This Row],[本金]]+Amortization[[#This Row],[其它月費]])</f>
        <v>2427.1529858248559</v>
      </c>
      <c r="I200" s="9">
        <f ca="1">IF(Amortization[[#This Row],[還款日]]="",0,Amortization[[#This Row],[開始貸款金額]]-Amortization[[#This Row],[本金]])</f>
        <v>296200.70097575319</v>
      </c>
      <c r="J200" s="10">
        <f ca="1">IF(Amortization[[#This Row],[月結餘貸款]]&gt;0,LastRow-ROW(),0)</f>
        <v>163</v>
      </c>
    </row>
    <row r="201" spans="2:10" ht="15" customHeight="1" x14ac:dyDescent="0.3">
      <c r="B201" s="7">
        <f>ROWS($B$4:B201)</f>
        <v>198</v>
      </c>
      <c r="C201" s="8">
        <f ca="1">IF(ValuesEntered,IF(Amortization[[#This Row],['#]]&lt;=DurationOfLoan,IF(ROW()-ROW(Amortization[[#Headers],[還款日]])=1,LoanStart,IF(I200&gt;0,EDATE(C200,1),"")),""),"")</f>
        <v>48916</v>
      </c>
      <c r="D201" s="9">
        <f ca="1">IF(ROW()-ROW(Amortization[[#Headers],[開始貸款金額]])=1,LoanAmount,IF(Amortization[[#This Row],[還款日]]="",0,INDEX(Amortization[], ROW()-4,8)))</f>
        <v>296200.70097575319</v>
      </c>
      <c r="E201" s="9">
        <f ca="1">IF(ValuesEntered,IF(ROW()-ROW(Amortization[[#Headers],[利息]])=1,-IPMT(InterestRate/12,1,DurationOfLoan-ROWS($C$4:C201)+1,Amortization[[#This Row],[開始貸款金額]]),IFERROR(-IPMT(InterestRate/12,1,Amortization[[#This Row],[剩下月數]],D202),0)),0)</f>
        <v>1105.7976154396802</v>
      </c>
      <c r="F201" s="9">
        <f ca="1">IFERROR(IF(AND(ValuesEntered,Amortization[[#This Row],[還款日]]&lt;&gt;""),-PPMT(InterestRate/12,1,DurationOfLoan-ROWS($C$4:C201)+1,Amortization[[#This Row],[開始貸款金額]]),""),0)</f>
        <v>1321.3368585051535</v>
      </c>
      <c r="G201" s="9">
        <f ca="1">IF(Amortization[[#This Row],[還款日]]="",0,PropertyTaxAmount)</f>
        <v>0</v>
      </c>
      <c r="H201" s="9">
        <f ca="1">IF(Amortization[[#This Row],[還款日]]="",0,Amortization[[#This Row],[利息]]+Amortization[[#This Row],[本金]]+Amortization[[#This Row],[其它月費]])</f>
        <v>2427.1344739448336</v>
      </c>
      <c r="I201" s="9">
        <f ca="1">IF(Amortization[[#This Row],[還款日]]="",0,Amortization[[#This Row],[開始貸款金額]]-Amortization[[#This Row],[本金]])</f>
        <v>294879.36411724804</v>
      </c>
      <c r="J201" s="10">
        <f ca="1">IF(Amortization[[#This Row],[月結餘貸款]]&gt;0,LastRow-ROW(),0)</f>
        <v>162</v>
      </c>
    </row>
    <row r="202" spans="2:10" ht="15" customHeight="1" x14ac:dyDescent="0.3">
      <c r="B202" s="7">
        <f>ROWS($B$4:B202)</f>
        <v>199</v>
      </c>
      <c r="C202" s="8">
        <f ca="1">IF(ValuesEntered,IF(Amortization[[#This Row],['#]]&lt;=DurationOfLoan,IF(ROW()-ROW(Amortization[[#Headers],[還款日]])=1,LoanStart,IF(I201&gt;0,EDATE(C201,1),"")),""),"")</f>
        <v>48947</v>
      </c>
      <c r="D202" s="9">
        <f ca="1">IF(ROW()-ROW(Amortization[[#Headers],[開始貸款金額]])=1,LoanAmount,IF(Amortization[[#This Row],[還款日]]="",0,INDEX(Amortization[], ROW()-4,8)))</f>
        <v>294879.36411724804</v>
      </c>
      <c r="E202" s="9">
        <f ca="1">IF(ValuesEntered,IF(ROW()-ROW(Amortization[[#Headers],[利息]])=1,-IPMT(InterestRate/12,1,DurationOfLoan-ROWS($C$4:C202)+1,Amortization[[#This Row],[開始貸款金額]]),IFERROR(-IPMT(InterestRate/12,1,Amortization[[#This Row],[剩下月數]],D203),0)),0)</f>
        <v>1100.8240209207131</v>
      </c>
      <c r="F202" s="9">
        <f ca="1">IFERROR(IF(AND(ValuesEntered,Amortization[[#This Row],[還款日]]&lt;&gt;""),-PPMT(InterestRate/12,1,DurationOfLoan-ROWS($C$4:C202)+1,Amortization[[#This Row],[開始貸款金額]]),""),0)</f>
        <v>1326.2918717245479</v>
      </c>
      <c r="G202" s="9">
        <f ca="1">IF(Amortization[[#This Row],[還款日]]="",0,PropertyTaxAmount)</f>
        <v>0</v>
      </c>
      <c r="H202" s="9">
        <f ca="1">IF(Amortization[[#This Row],[還款日]]="",0,Amortization[[#This Row],[利息]]+Amortization[[#This Row],[本金]]+Amortization[[#This Row],[其它月費]])</f>
        <v>2427.1158926452608</v>
      </c>
      <c r="I202" s="9">
        <f ca="1">IF(Amortization[[#This Row],[還款日]]="",0,Amortization[[#This Row],[開始貸款金額]]-Amortization[[#This Row],[本金]])</f>
        <v>293553.07224552351</v>
      </c>
      <c r="J202" s="10">
        <f ca="1">IF(Amortization[[#This Row],[月結餘貸款]]&gt;0,LastRow-ROW(),0)</f>
        <v>161</v>
      </c>
    </row>
    <row r="203" spans="2:10" ht="15" customHeight="1" x14ac:dyDescent="0.3">
      <c r="B203" s="7">
        <f>ROWS($B$4:B203)</f>
        <v>200</v>
      </c>
      <c r="C203" s="8">
        <f ca="1">IF(ValuesEntered,IF(Amortization[[#This Row],['#]]&lt;=DurationOfLoan,IF(ROW()-ROW(Amortization[[#Headers],[還款日]])=1,LoanStart,IF(I202&gt;0,EDATE(C202,1),"")),""),"")</f>
        <v>48978</v>
      </c>
      <c r="D203" s="9">
        <f ca="1">IF(ROW()-ROW(Amortization[[#Headers],[開始貸款金額]])=1,LoanAmount,IF(Amortization[[#This Row],[還款日]]="",0,INDEX(Amortization[], ROW()-4,8)))</f>
        <v>293553.07224552351</v>
      </c>
      <c r="E203" s="9">
        <f ca="1">IF(ValuesEntered,IF(ROW()-ROW(Amortization[[#Headers],[利息]])=1,-IPMT(InterestRate/12,1,DurationOfLoan-ROWS($C$4:C203)+1,Amortization[[#This Row],[開始貸款金額]]),IFERROR(-IPMT(InterestRate/12,1,Amortization[[#This Row],[剩下月數]],D204),0)),0)</f>
        <v>1095.8317754223001</v>
      </c>
      <c r="F203" s="9">
        <f ca="1">IFERROR(IF(AND(ValuesEntered,Amortization[[#This Row],[還款日]]&lt;&gt;""),-PPMT(InterestRate/12,1,DurationOfLoan-ROWS($C$4:C203)+1,Amortization[[#This Row],[開始貸款金額]]),""),0)</f>
        <v>1331.2654662435152</v>
      </c>
      <c r="G203" s="9">
        <f ca="1">IF(Amortization[[#This Row],[還款日]]="",0,PropertyTaxAmount)</f>
        <v>0</v>
      </c>
      <c r="H203" s="9">
        <f ca="1">IF(Amortization[[#This Row],[還款日]]="",0,Amortization[[#This Row],[利息]]+Amortization[[#This Row],[本金]]+Amortization[[#This Row],[其它月費]])</f>
        <v>2427.0972416658151</v>
      </c>
      <c r="I203" s="9">
        <f ca="1">IF(Amortization[[#This Row],[還款日]]="",0,Amortization[[#This Row],[開始貸款金額]]-Amortization[[#This Row],[本金]])</f>
        <v>292221.80677928001</v>
      </c>
      <c r="J203" s="10">
        <f ca="1">IF(Amortization[[#This Row],[月結餘貸款]]&gt;0,LastRow-ROW(),0)</f>
        <v>160</v>
      </c>
    </row>
    <row r="204" spans="2:10" ht="15" customHeight="1" x14ac:dyDescent="0.3">
      <c r="B204" s="7">
        <f>ROWS($B$4:B204)</f>
        <v>201</v>
      </c>
      <c r="C204" s="8">
        <f ca="1">IF(ValuesEntered,IF(Amortization[[#This Row],['#]]&lt;=DurationOfLoan,IF(ROW()-ROW(Amortization[[#Headers],[還款日]])=1,LoanStart,IF(I203&gt;0,EDATE(C203,1),"")),""),"")</f>
        <v>49006</v>
      </c>
      <c r="D204" s="9">
        <f ca="1">IF(ROW()-ROW(Amortization[[#Headers],[開始貸款金額]])=1,LoanAmount,IF(Amortization[[#This Row],[還款日]]="",0,INDEX(Amortization[], ROW()-4,8)))</f>
        <v>292221.80677928001</v>
      </c>
      <c r="E204" s="9">
        <f ca="1">IF(ValuesEntered,IF(ROW()-ROW(Amortization[[#Headers],[利息]])=1,-IPMT(InterestRate/12,1,DurationOfLoan-ROWS($C$4:C204)+1,Amortization[[#This Row],[開始貸款金額]]),IFERROR(-IPMT(InterestRate/12,1,Amortization[[#This Row],[剩下月數]],D205),0)),0)</f>
        <v>1090.8208090032679</v>
      </c>
      <c r="F204" s="9">
        <f ca="1">IFERROR(IF(AND(ValuesEntered,Amortization[[#This Row],[還款日]]&lt;&gt;""),-PPMT(InterestRate/12,1,DurationOfLoan-ROWS($C$4:C204)+1,Amortization[[#This Row],[開始貸款金額]]),""),0)</f>
        <v>1336.2577117419278</v>
      </c>
      <c r="G204" s="9">
        <f ca="1">IF(Amortization[[#This Row],[還款日]]="",0,PropertyTaxAmount)</f>
        <v>0</v>
      </c>
      <c r="H204" s="9">
        <f ca="1">IF(Amortization[[#This Row],[還款日]]="",0,Amortization[[#This Row],[利息]]+Amortization[[#This Row],[本金]]+Amortization[[#This Row],[其它月費]])</f>
        <v>2427.0785207451954</v>
      </c>
      <c r="I204" s="9">
        <f ca="1">IF(Amortization[[#This Row],[還款日]]="",0,Amortization[[#This Row],[開始貸款金額]]-Amortization[[#This Row],[本金]])</f>
        <v>290885.54906753812</v>
      </c>
      <c r="J204" s="10">
        <f ca="1">IF(Amortization[[#This Row],[月結餘貸款]]&gt;0,LastRow-ROW(),0)</f>
        <v>159</v>
      </c>
    </row>
    <row r="205" spans="2:10" ht="15" customHeight="1" x14ac:dyDescent="0.3">
      <c r="B205" s="7">
        <f>ROWS($B$4:B205)</f>
        <v>202</v>
      </c>
      <c r="C205" s="8">
        <f ca="1">IF(ValuesEntered,IF(Amortization[[#This Row],['#]]&lt;=DurationOfLoan,IF(ROW()-ROW(Amortization[[#Headers],[還款日]])=1,LoanStart,IF(I204&gt;0,EDATE(C204,1),"")),""),"")</f>
        <v>49037</v>
      </c>
      <c r="D205" s="9">
        <f ca="1">IF(ROW()-ROW(Amortization[[#Headers],[開始貸款金額]])=1,LoanAmount,IF(Amortization[[#This Row],[還款日]]="",0,INDEX(Amortization[], ROW()-4,8)))</f>
        <v>290885.54906753812</v>
      </c>
      <c r="E205" s="9">
        <f ca="1">IF(ValuesEntered,IF(ROW()-ROW(Amortization[[#Headers],[利息]])=1,-IPMT(InterestRate/12,1,DurationOfLoan-ROWS($C$4:C205)+1,Amortization[[#This Row],[開始貸款金額]]),IFERROR(-IPMT(InterestRate/12,1,Amortization[[#This Row],[剩下月數]],D206),0)),0)</f>
        <v>1085.7910514601642</v>
      </c>
      <c r="F205" s="9">
        <f ca="1">IFERROR(IF(AND(ValuesEntered,Amortization[[#This Row],[還款日]]&lt;&gt;""),-PPMT(InterestRate/12,1,DurationOfLoan-ROWS($C$4:C205)+1,Amortization[[#This Row],[開始貸款金額]]),""),0)</f>
        <v>1341.2686781609607</v>
      </c>
      <c r="G205" s="9">
        <f ca="1">IF(Amortization[[#This Row],[還款日]]="",0,PropertyTaxAmount)</f>
        <v>0</v>
      </c>
      <c r="H205" s="9">
        <f ca="1">IF(Amortization[[#This Row],[還款日]]="",0,Amortization[[#This Row],[利息]]+Amortization[[#This Row],[本金]]+Amortization[[#This Row],[其它月費]])</f>
        <v>2427.0597296211249</v>
      </c>
      <c r="I205" s="9">
        <f ca="1">IF(Amortization[[#This Row],[還款日]]="",0,Amortization[[#This Row],[開始貸款金額]]-Amortization[[#This Row],[本金]])</f>
        <v>289544.28038937715</v>
      </c>
      <c r="J205" s="10">
        <f ca="1">IF(Amortization[[#This Row],[月結餘貸款]]&gt;0,LastRow-ROW(),0)</f>
        <v>158</v>
      </c>
    </row>
    <row r="206" spans="2:10" ht="15" customHeight="1" x14ac:dyDescent="0.3">
      <c r="B206" s="7">
        <f>ROWS($B$4:B206)</f>
        <v>203</v>
      </c>
      <c r="C206" s="8">
        <f ca="1">IF(ValuesEntered,IF(Amortization[[#This Row],['#]]&lt;=DurationOfLoan,IF(ROW()-ROW(Amortization[[#Headers],[還款日]])=1,LoanStart,IF(I205&gt;0,EDATE(C205,1),"")),""),"")</f>
        <v>49067</v>
      </c>
      <c r="D206" s="9">
        <f ca="1">IF(ROW()-ROW(Amortization[[#Headers],[開始貸款金額]])=1,LoanAmount,IF(Amortization[[#This Row],[還款日]]="",0,INDEX(Amortization[], ROW()-4,8)))</f>
        <v>289544.28038937715</v>
      </c>
      <c r="E206" s="9">
        <f ca="1">IF(ValuesEntered,IF(ROW()-ROW(Amortization[[#Headers],[利息]])=1,-IPMT(InterestRate/12,1,DurationOfLoan-ROWS($C$4:C206)+1,Amortization[[#This Row],[開始貸款金額]]),IFERROR(-IPMT(InterestRate/12,1,Amortization[[#This Row],[剩下月數]],D207),0)),0)</f>
        <v>1080.742432326274</v>
      </c>
      <c r="F206" s="9">
        <f ca="1">IFERROR(IF(AND(ValuesEntered,Amortization[[#This Row],[還款日]]&lt;&gt;""),-PPMT(InterestRate/12,1,DurationOfLoan-ROWS($C$4:C206)+1,Amortization[[#This Row],[開始貸款金額]]),""),0)</f>
        <v>1346.2984357040641</v>
      </c>
      <c r="G206" s="9">
        <f ca="1">IF(Amortization[[#This Row],[還款日]]="",0,PropertyTaxAmount)</f>
        <v>0</v>
      </c>
      <c r="H206" s="9">
        <f ca="1">IF(Amortization[[#This Row],[還款日]]="",0,Amortization[[#This Row],[利息]]+Amortization[[#This Row],[本金]]+Amortization[[#This Row],[其它月費]])</f>
        <v>2427.0408680303381</v>
      </c>
      <c r="I206" s="9">
        <f ca="1">IF(Amortization[[#This Row],[還款日]]="",0,Amortization[[#This Row],[開始貸款金額]]-Amortization[[#This Row],[本金]])</f>
        <v>288197.98195367306</v>
      </c>
      <c r="J206" s="10">
        <f ca="1">IF(Amortization[[#This Row],[月結餘貸款]]&gt;0,LastRow-ROW(),0)</f>
        <v>157</v>
      </c>
    </row>
    <row r="207" spans="2:10" ht="15" customHeight="1" x14ac:dyDescent="0.3">
      <c r="B207" s="7">
        <f>ROWS($B$4:B207)</f>
        <v>204</v>
      </c>
      <c r="C207" s="8">
        <f ca="1">IF(ValuesEntered,IF(Amortization[[#This Row],['#]]&lt;=DurationOfLoan,IF(ROW()-ROW(Amortization[[#Headers],[還款日]])=1,LoanStart,IF(I206&gt;0,EDATE(C206,1),"")),""),"")</f>
        <v>49098</v>
      </c>
      <c r="D207" s="9">
        <f ca="1">IF(ROW()-ROW(Amortization[[#Headers],[開始貸款金額]])=1,LoanAmount,IF(Amortization[[#This Row],[還款日]]="",0,INDEX(Amortization[], ROW()-4,8)))</f>
        <v>288197.98195367306</v>
      </c>
      <c r="E207" s="9">
        <f ca="1">IF(ValuesEntered,IF(ROW()-ROW(Amortization[[#Headers],[利息]])=1,-IPMT(InterestRate/12,1,DurationOfLoan-ROWS($C$4:C207)+1,Amortization[[#This Row],[開始貸款金額]]),IFERROR(-IPMT(InterestRate/12,1,Amortization[[#This Row],[剩下月數]],D208),0)),0)</f>
        <v>1075.6748808706316</v>
      </c>
      <c r="F207" s="9">
        <f ca="1">IFERROR(IF(AND(ValuesEntered,Amortization[[#This Row],[還款日]]&lt;&gt;""),-PPMT(InterestRate/12,1,DurationOfLoan-ROWS($C$4:C207)+1,Amortization[[#This Row],[開始貸款金額]]),""),0)</f>
        <v>1351.3470548379544</v>
      </c>
      <c r="G207" s="9">
        <f ca="1">IF(Amortization[[#This Row],[還款日]]="",0,PropertyTaxAmount)</f>
        <v>0</v>
      </c>
      <c r="H207" s="9">
        <f ca="1">IF(Amortization[[#This Row],[還款日]]="",0,Amortization[[#This Row],[利息]]+Amortization[[#This Row],[本金]]+Amortization[[#This Row],[其它月費]])</f>
        <v>2427.0219357085862</v>
      </c>
      <c r="I207" s="9">
        <f ca="1">IF(Amortization[[#This Row],[還款日]]="",0,Amortization[[#This Row],[開始貸款金額]]-Amortization[[#This Row],[本金]])</f>
        <v>286846.63489883509</v>
      </c>
      <c r="J207" s="10">
        <f ca="1">IF(Amortization[[#This Row],[月結餘貸款]]&gt;0,LastRow-ROW(),0)</f>
        <v>156</v>
      </c>
    </row>
    <row r="208" spans="2:10" ht="15" customHeight="1" x14ac:dyDescent="0.3">
      <c r="B208" s="7">
        <f>ROWS($B$4:B208)</f>
        <v>205</v>
      </c>
      <c r="C208" s="8">
        <f ca="1">IF(ValuesEntered,IF(Amortization[[#This Row],['#]]&lt;=DurationOfLoan,IF(ROW()-ROW(Amortization[[#Headers],[還款日]])=1,LoanStart,IF(I207&gt;0,EDATE(C207,1),"")),""),"")</f>
        <v>49128</v>
      </c>
      <c r="D208" s="9">
        <f ca="1">IF(ROW()-ROW(Amortization[[#Headers],[開始貸款金額]])=1,LoanAmount,IF(Amortization[[#This Row],[還款日]]="",0,INDEX(Amortization[], ROW()-4,8)))</f>
        <v>286846.63489883509</v>
      </c>
      <c r="E208" s="9">
        <f ca="1">IF(ValuesEntered,IF(ROW()-ROW(Amortization[[#Headers],[利息]])=1,-IPMT(InterestRate/12,1,DurationOfLoan-ROWS($C$4:C208)+1,Amortization[[#This Row],[開始貸款金額]]),IFERROR(-IPMT(InterestRate/12,1,Amortization[[#This Row],[剩下月數]],D209),0)),0)</f>
        <v>1070.5883260970306</v>
      </c>
      <c r="F208" s="9">
        <f ca="1">IFERROR(IF(AND(ValuesEntered,Amortization[[#This Row],[還款日]]&lt;&gt;""),-PPMT(InterestRate/12,1,DurationOfLoan-ROWS($C$4:C208)+1,Amortization[[#This Row],[開始貸款金額]]),""),0)</f>
        <v>1356.4146062935961</v>
      </c>
      <c r="G208" s="9">
        <f ca="1">IF(Amortization[[#This Row],[還款日]]="",0,PropertyTaxAmount)</f>
        <v>0</v>
      </c>
      <c r="H208" s="9">
        <f ca="1">IF(Amortization[[#This Row],[還款日]]="",0,Amortization[[#This Row],[利息]]+Amortization[[#This Row],[本金]]+Amortization[[#This Row],[其它月費]])</f>
        <v>2427.0029323906265</v>
      </c>
      <c r="I208" s="9">
        <f ca="1">IF(Amortization[[#This Row],[還款日]]="",0,Amortization[[#This Row],[開始貸款金額]]-Amortization[[#This Row],[本金]])</f>
        <v>285490.22029254149</v>
      </c>
      <c r="J208" s="10">
        <f ca="1">IF(Amortization[[#This Row],[月結餘貸款]]&gt;0,LastRow-ROW(),0)</f>
        <v>155</v>
      </c>
    </row>
    <row r="209" spans="2:10" ht="15" customHeight="1" x14ac:dyDescent="0.3">
      <c r="B209" s="7">
        <f>ROWS($B$4:B209)</f>
        <v>206</v>
      </c>
      <c r="C209" s="8">
        <f ca="1">IF(ValuesEntered,IF(Amortization[[#This Row],['#]]&lt;=DurationOfLoan,IF(ROW()-ROW(Amortization[[#Headers],[還款日]])=1,LoanStart,IF(I208&gt;0,EDATE(C208,1),"")),""),"")</f>
        <v>49159</v>
      </c>
      <c r="D209" s="9">
        <f ca="1">IF(ROW()-ROW(Amortization[[#Headers],[開始貸款金額]])=1,LoanAmount,IF(Amortization[[#This Row],[還款日]]="",0,INDEX(Amortization[], ROW()-4,8)))</f>
        <v>285490.22029254149</v>
      </c>
      <c r="E209" s="9">
        <f ca="1">IF(ValuesEntered,IF(ROW()-ROW(Amortization[[#Headers],[利息]])=1,-IPMT(InterestRate/12,1,DurationOfLoan-ROWS($C$4:C209)+1,Amortization[[#This Row],[開始貸款金額]]),IFERROR(-IPMT(InterestRate/12,1,Amortization[[#This Row],[剩下月數]],D210),0)),0)</f>
        <v>1065.4826967430286</v>
      </c>
      <c r="F209" s="9">
        <f ca="1">IFERROR(IF(AND(ValuesEntered,Amortization[[#This Row],[還款日]]&lt;&gt;""),-PPMT(InterestRate/12,1,DurationOfLoan-ROWS($C$4:C209)+1,Amortization[[#This Row],[開始貸款金額]]),""),0)</f>
        <v>1361.5011610671975</v>
      </c>
      <c r="G209" s="9">
        <f ca="1">IF(Amortization[[#This Row],[還款日]]="",0,PropertyTaxAmount)</f>
        <v>0</v>
      </c>
      <c r="H209" s="9">
        <f ca="1">IF(Amortization[[#This Row],[還款日]]="",0,Amortization[[#This Row],[利息]]+Amortization[[#This Row],[本金]]+Amortization[[#This Row],[其它月費]])</f>
        <v>2426.9838578102263</v>
      </c>
      <c r="I209" s="9">
        <f ca="1">IF(Amortization[[#This Row],[還款日]]="",0,Amortization[[#This Row],[開始貸款金額]]-Amortization[[#This Row],[本金]])</f>
        <v>284128.71913147427</v>
      </c>
      <c r="J209" s="10">
        <f ca="1">IF(Amortization[[#This Row],[月結餘貸款]]&gt;0,LastRow-ROW(),0)</f>
        <v>154</v>
      </c>
    </row>
    <row r="210" spans="2:10" ht="15" customHeight="1" x14ac:dyDescent="0.3">
      <c r="B210" s="7">
        <f>ROWS($B$4:B210)</f>
        <v>207</v>
      </c>
      <c r="C210" s="8">
        <f ca="1">IF(ValuesEntered,IF(Amortization[[#This Row],['#]]&lt;=DurationOfLoan,IF(ROW()-ROW(Amortization[[#Headers],[還款日]])=1,LoanStart,IF(I209&gt;0,EDATE(C209,1),"")),""),"")</f>
        <v>49190</v>
      </c>
      <c r="D210" s="9">
        <f ca="1">IF(ROW()-ROW(Amortization[[#Headers],[開始貸款金額]])=1,LoanAmount,IF(Amortization[[#This Row],[還款日]]="",0,INDEX(Amortization[], ROW()-4,8)))</f>
        <v>284128.71913147427</v>
      </c>
      <c r="E210" s="9">
        <f ca="1">IF(ValuesEntered,IF(ROW()-ROW(Amortization[[#Headers],[利息]])=1,-IPMT(InterestRate/12,1,DurationOfLoan-ROWS($C$4:C210)+1,Amortization[[#This Row],[開始貸款金額]]),IFERROR(-IPMT(InterestRate/12,1,Amortization[[#This Row],[剩下月數]],D211),0)),0)</f>
        <v>1060.3579212789491</v>
      </c>
      <c r="F210" s="9">
        <f ca="1">IFERROR(IF(AND(ValuesEntered,Amortization[[#This Row],[還款日]]&lt;&gt;""),-PPMT(InterestRate/12,1,DurationOfLoan-ROWS($C$4:C210)+1,Amortization[[#This Row],[開始貸款金額]]),""),0)</f>
        <v>1366.6067904211993</v>
      </c>
      <c r="G210" s="9">
        <f ca="1">IF(Amortization[[#This Row],[還款日]]="",0,PropertyTaxAmount)</f>
        <v>0</v>
      </c>
      <c r="H210" s="9">
        <f ca="1">IF(Amortization[[#This Row],[還款日]]="",0,Amortization[[#This Row],[利息]]+Amortization[[#This Row],[本金]]+Amortization[[#This Row],[其它月費]])</f>
        <v>2426.9647117001487</v>
      </c>
      <c r="I210" s="9">
        <f ca="1">IF(Amortization[[#This Row],[還款日]]="",0,Amortization[[#This Row],[開始貸款金額]]-Amortization[[#This Row],[本金]])</f>
        <v>282762.11234105309</v>
      </c>
      <c r="J210" s="10">
        <f ca="1">IF(Amortization[[#This Row],[月結餘貸款]]&gt;0,LastRow-ROW(),0)</f>
        <v>153</v>
      </c>
    </row>
    <row r="211" spans="2:10" ht="15" customHeight="1" x14ac:dyDescent="0.3">
      <c r="B211" s="7">
        <f>ROWS($B$4:B211)</f>
        <v>208</v>
      </c>
      <c r="C211" s="8">
        <f ca="1">IF(ValuesEntered,IF(Amortization[[#This Row],['#]]&lt;=DurationOfLoan,IF(ROW()-ROW(Amortization[[#Headers],[還款日]])=1,LoanStart,IF(I210&gt;0,EDATE(C210,1),"")),""),"")</f>
        <v>49220</v>
      </c>
      <c r="D211" s="9">
        <f ca="1">IF(ROW()-ROW(Amortization[[#Headers],[開始貸款金額]])=1,LoanAmount,IF(Amortization[[#This Row],[還款日]]="",0,INDEX(Amortization[], ROW()-4,8)))</f>
        <v>282762.11234105309</v>
      </c>
      <c r="E211" s="9">
        <f ca="1">IF(ValuesEntered,IF(ROW()-ROW(Amortization[[#Headers],[利息]])=1,-IPMT(InterestRate/12,1,DurationOfLoan-ROWS($C$4:C211)+1,Amortization[[#This Row],[開始貸款金額]]),IFERROR(-IPMT(InterestRate/12,1,Amortization[[#This Row],[剩下月數]],D212),0)),0)</f>
        <v>1055.2139279068792</v>
      </c>
      <c r="F211" s="9">
        <f ca="1">IFERROR(IF(AND(ValuesEntered,Amortization[[#This Row],[還款日]]&lt;&gt;""),-PPMT(InterestRate/12,1,DurationOfLoan-ROWS($C$4:C211)+1,Amortization[[#This Row],[開始貸款金額]]),""),0)</f>
        <v>1371.7315658852788</v>
      </c>
      <c r="G211" s="9">
        <f ca="1">IF(Amortization[[#This Row],[還款日]]="",0,PropertyTaxAmount)</f>
        <v>0</v>
      </c>
      <c r="H211" s="9">
        <f ca="1">IF(Amortization[[#This Row],[還款日]]="",0,Amortization[[#This Row],[利息]]+Amortization[[#This Row],[本金]]+Amortization[[#This Row],[其它月費]])</f>
        <v>2426.9454937921582</v>
      </c>
      <c r="I211" s="9">
        <f ca="1">IF(Amortization[[#This Row],[還款日]]="",0,Amortization[[#This Row],[開始貸款金額]]-Amortization[[#This Row],[本金]])</f>
        <v>281390.38077516778</v>
      </c>
      <c r="J211" s="10">
        <f ca="1">IF(Amortization[[#This Row],[月結餘貸款]]&gt;0,LastRow-ROW(),0)</f>
        <v>152</v>
      </c>
    </row>
    <row r="212" spans="2:10" ht="15" customHeight="1" x14ac:dyDescent="0.3">
      <c r="B212" s="7">
        <f>ROWS($B$4:B212)</f>
        <v>209</v>
      </c>
      <c r="C212" s="8">
        <f ca="1">IF(ValuesEntered,IF(Amortization[[#This Row],['#]]&lt;=DurationOfLoan,IF(ROW()-ROW(Amortization[[#Headers],[還款日]])=1,LoanStart,IF(I211&gt;0,EDATE(C211,1),"")),""),"")</f>
        <v>49251</v>
      </c>
      <c r="D212" s="9">
        <f ca="1">IF(ROW()-ROW(Amortization[[#Headers],[開始貸款金額]])=1,LoanAmount,IF(Amortization[[#This Row],[還款日]]="",0,INDEX(Amortization[], ROW()-4,8)))</f>
        <v>281390.38077516778</v>
      </c>
      <c r="E212" s="9">
        <f ca="1">IF(ValuesEntered,IF(ROW()-ROW(Amortization[[#Headers],[利息]])=1,-IPMT(InterestRate/12,1,DurationOfLoan-ROWS($C$4:C212)+1,Amortization[[#This Row],[開始貸款金額]]),IFERROR(-IPMT(InterestRate/12,1,Amortization[[#This Row],[剩下月數]],D213),0)),0)</f>
        <v>1050.0506445596641</v>
      </c>
      <c r="F212" s="9">
        <f ca="1">IFERROR(IF(AND(ValuesEntered,Amortization[[#This Row],[還款日]]&lt;&gt;""),-PPMT(InterestRate/12,1,DurationOfLoan-ROWS($C$4:C212)+1,Amortization[[#This Row],[開始貸款金額]]),""),0)</f>
        <v>1376.8755592573484</v>
      </c>
      <c r="G212" s="9">
        <f ca="1">IF(Amortization[[#This Row],[還款日]]="",0,PropertyTaxAmount)</f>
        <v>0</v>
      </c>
      <c r="H212" s="9">
        <f ca="1">IF(Amortization[[#This Row],[還款日]]="",0,Amortization[[#This Row],[利息]]+Amortization[[#This Row],[本金]]+Amortization[[#This Row],[其它月費]])</f>
        <v>2426.9262038170127</v>
      </c>
      <c r="I212" s="9">
        <f ca="1">IF(Amortization[[#This Row],[還款日]]="",0,Amortization[[#This Row],[開始貸款金額]]-Amortization[[#This Row],[本金]])</f>
        <v>280013.50521591044</v>
      </c>
      <c r="J212" s="10">
        <f ca="1">IF(Amortization[[#This Row],[月結餘貸款]]&gt;0,LastRow-ROW(),0)</f>
        <v>151</v>
      </c>
    </row>
    <row r="213" spans="2:10" ht="15" customHeight="1" x14ac:dyDescent="0.3">
      <c r="B213" s="7">
        <f>ROWS($B$4:B213)</f>
        <v>210</v>
      </c>
      <c r="C213" s="8">
        <f ca="1">IF(ValuesEntered,IF(Amortization[[#This Row],['#]]&lt;=DurationOfLoan,IF(ROW()-ROW(Amortization[[#Headers],[還款日]])=1,LoanStart,IF(I212&gt;0,EDATE(C212,1),"")),""),"")</f>
        <v>49281</v>
      </c>
      <c r="D213" s="9">
        <f ca="1">IF(ROW()-ROW(Amortization[[#Headers],[開始貸款金額]])=1,LoanAmount,IF(Amortization[[#This Row],[還款日]]="",0,INDEX(Amortization[], ROW()-4,8)))</f>
        <v>280013.50521591044</v>
      </c>
      <c r="E213" s="9">
        <f ca="1">IF(ValuesEntered,IF(ROW()-ROW(Amortization[[#Headers],[利息]])=1,-IPMT(InterestRate/12,1,DurationOfLoan-ROWS($C$4:C213)+1,Amortization[[#This Row],[開始貸款金額]]),IFERROR(-IPMT(InterestRate/12,1,Amortization[[#This Row],[剩下月數]],D214),0)),0)</f>
        <v>1044.867998899897</v>
      </c>
      <c r="F213" s="9">
        <f ca="1">IFERROR(IF(AND(ValuesEntered,Amortization[[#This Row],[還款日]]&lt;&gt;""),-PPMT(InterestRate/12,1,DurationOfLoan-ROWS($C$4:C213)+1,Amortization[[#This Row],[開始貸款金額]]),""),0)</f>
        <v>1382.0388426045638</v>
      </c>
      <c r="G213" s="9">
        <f ca="1">IF(Amortization[[#This Row],[還款日]]="",0,PropertyTaxAmount)</f>
        <v>0</v>
      </c>
      <c r="H213" s="9">
        <f ca="1">IF(Amortization[[#This Row],[還款日]]="",0,Amortization[[#This Row],[利息]]+Amortization[[#This Row],[本金]]+Amortization[[#This Row],[其它月費]])</f>
        <v>2426.9068415044608</v>
      </c>
      <c r="I213" s="9">
        <f ca="1">IF(Amortization[[#This Row],[還款日]]="",0,Amortization[[#This Row],[開始貸款金額]]-Amortization[[#This Row],[本金]])</f>
        <v>278631.46637330588</v>
      </c>
      <c r="J213" s="10">
        <f ca="1">IF(Amortization[[#This Row],[月結餘貸款]]&gt;0,LastRow-ROW(),0)</f>
        <v>150</v>
      </c>
    </row>
    <row r="214" spans="2:10" ht="15" customHeight="1" x14ac:dyDescent="0.3">
      <c r="B214" s="7">
        <f>ROWS($B$4:B214)</f>
        <v>211</v>
      </c>
      <c r="C214" s="8">
        <f ca="1">IF(ValuesEntered,IF(Amortization[[#This Row],['#]]&lt;=DurationOfLoan,IF(ROW()-ROW(Amortization[[#Headers],[還款日]])=1,LoanStart,IF(I213&gt;0,EDATE(C213,1),"")),""),"")</f>
        <v>49312</v>
      </c>
      <c r="D214" s="9">
        <f ca="1">IF(ROW()-ROW(Amortization[[#Headers],[開始貸款金額]])=1,LoanAmount,IF(Amortization[[#This Row],[還款日]]="",0,INDEX(Amortization[], ROW()-4,8)))</f>
        <v>278631.46637330588</v>
      </c>
      <c r="E214" s="9">
        <f ca="1">IF(ValuesEntered,IF(ROW()-ROW(Amortization[[#Headers],[利息]])=1,-IPMT(InterestRate/12,1,DurationOfLoan-ROWS($C$4:C214)+1,Amortization[[#This Row],[開始貸款金額]]),IFERROR(-IPMT(InterestRate/12,1,Amortization[[#This Row],[剩下月數]],D215),0)),0)</f>
        <v>1039.6659183189058</v>
      </c>
      <c r="F214" s="9">
        <f ca="1">IFERROR(IF(AND(ValuesEntered,Amortization[[#This Row],[還款日]]&lt;&gt;""),-PPMT(InterestRate/12,1,DurationOfLoan-ROWS($C$4:C214)+1,Amortization[[#This Row],[開始貸款金額]]),""),0)</f>
        <v>1387.2214882643307</v>
      </c>
      <c r="G214" s="9">
        <f ca="1">IF(Amortization[[#This Row],[還款日]]="",0,PropertyTaxAmount)</f>
        <v>0</v>
      </c>
      <c r="H214" s="9">
        <f ca="1">IF(Amortization[[#This Row],[還款日]]="",0,Amortization[[#This Row],[利息]]+Amortization[[#This Row],[本金]]+Amortization[[#This Row],[其它月費]])</f>
        <v>2426.8874065832365</v>
      </c>
      <c r="I214" s="9">
        <f ca="1">IF(Amortization[[#This Row],[還款日]]="",0,Amortization[[#This Row],[開始貸款金額]]-Amortization[[#This Row],[本金]])</f>
        <v>277244.24488504155</v>
      </c>
      <c r="J214" s="10">
        <f ca="1">IF(Amortization[[#This Row],[月結餘貸款]]&gt;0,LastRow-ROW(),0)</f>
        <v>149</v>
      </c>
    </row>
    <row r="215" spans="2:10" ht="15" customHeight="1" x14ac:dyDescent="0.3">
      <c r="B215" s="7">
        <f>ROWS($B$4:B215)</f>
        <v>212</v>
      </c>
      <c r="C215" s="8">
        <f ca="1">IF(ValuesEntered,IF(Amortization[[#This Row],['#]]&lt;=DurationOfLoan,IF(ROW()-ROW(Amortization[[#Headers],[還款日]])=1,LoanStart,IF(I214&gt;0,EDATE(C214,1),"")),""),"")</f>
        <v>49343</v>
      </c>
      <c r="D215" s="9">
        <f ca="1">IF(ROW()-ROW(Amortization[[#Headers],[開始貸款金額]])=1,LoanAmount,IF(Amortization[[#This Row],[還款日]]="",0,INDEX(Amortization[], ROW()-4,8)))</f>
        <v>277244.24488504155</v>
      </c>
      <c r="E215" s="9">
        <f ca="1">IF(ValuesEntered,IF(ROW()-ROW(Amortization[[#Headers],[利息]])=1,-IPMT(InterestRate/12,1,DurationOfLoan-ROWS($C$4:C215)+1,Amortization[[#This Row],[開始貸款金額]]),IFERROR(-IPMT(InterestRate/12,1,Amortization[[#This Row],[剩下月數]],D216),0)),0)</f>
        <v>1034.4443299357358</v>
      </c>
      <c r="F215" s="9">
        <f ca="1">IFERROR(IF(AND(ValuesEntered,Amortization[[#This Row],[還款日]]&lt;&gt;""),-PPMT(InterestRate/12,1,DurationOfLoan-ROWS($C$4:C215)+1,Amortization[[#This Row],[開始貸款金額]]),""),0)</f>
        <v>1392.4235688453221</v>
      </c>
      <c r="G215" s="9">
        <f ca="1">IF(Amortization[[#This Row],[還款日]]="",0,PropertyTaxAmount)</f>
        <v>0</v>
      </c>
      <c r="H215" s="9">
        <f ca="1">IF(Amortization[[#This Row],[還款日]]="",0,Amortization[[#This Row],[利息]]+Amortization[[#This Row],[本金]]+Amortization[[#This Row],[其它月費]])</f>
        <v>2426.8678987810581</v>
      </c>
      <c r="I215" s="9">
        <f ca="1">IF(Amortization[[#This Row],[還款日]]="",0,Amortization[[#This Row],[開始貸款金額]]-Amortization[[#This Row],[本金]])</f>
        <v>275851.82131619623</v>
      </c>
      <c r="J215" s="10">
        <f ca="1">IF(Amortization[[#This Row],[月結餘貸款]]&gt;0,LastRow-ROW(),0)</f>
        <v>148</v>
      </c>
    </row>
    <row r="216" spans="2:10" ht="15" customHeight="1" x14ac:dyDescent="0.3">
      <c r="B216" s="7">
        <f>ROWS($B$4:B216)</f>
        <v>213</v>
      </c>
      <c r="C216" s="8">
        <f ca="1">IF(ValuesEntered,IF(Amortization[[#This Row],['#]]&lt;=DurationOfLoan,IF(ROW()-ROW(Amortization[[#Headers],[還款日]])=1,LoanStart,IF(I215&gt;0,EDATE(C215,1),"")),""),"")</f>
        <v>49371</v>
      </c>
      <c r="D216" s="9">
        <f ca="1">IF(ROW()-ROW(Amortization[[#Headers],[開始貸款金額]])=1,LoanAmount,IF(Amortization[[#This Row],[還款日]]="",0,INDEX(Amortization[], ROW()-4,8)))</f>
        <v>275851.82131619623</v>
      </c>
      <c r="E216" s="9">
        <f ca="1">IF(ValuesEntered,IF(ROW()-ROW(Amortization[[#Headers],[利息]])=1,-IPMT(InterestRate/12,1,DurationOfLoan-ROWS($C$4:C216)+1,Amortization[[#This Row],[開始貸款金額]]),IFERROR(-IPMT(InterestRate/12,1,Amortization[[#This Row],[剩下月數]],D217),0)),0)</f>
        <v>1029.203160596129</v>
      </c>
      <c r="F216" s="9">
        <f ca="1">IFERROR(IF(AND(ValuesEntered,Amortization[[#This Row],[還款日]]&lt;&gt;""),-PPMT(InterestRate/12,1,DurationOfLoan-ROWS($C$4:C216)+1,Amortization[[#This Row],[開始貸款金額]]),""),0)</f>
        <v>1397.6451572284923</v>
      </c>
      <c r="G216" s="9">
        <f ca="1">IF(Amortization[[#This Row],[還款日]]="",0,PropertyTaxAmount)</f>
        <v>0</v>
      </c>
      <c r="H216" s="9">
        <f ca="1">IF(Amortization[[#This Row],[還款日]]="",0,Amortization[[#This Row],[利息]]+Amortization[[#This Row],[本金]]+Amortization[[#This Row],[其它月費]])</f>
        <v>2426.8483178246215</v>
      </c>
      <c r="I216" s="9">
        <f ca="1">IF(Amortization[[#This Row],[還款日]]="",0,Amortization[[#This Row],[開始貸款金額]]-Amortization[[#This Row],[本金]])</f>
        <v>274454.17615896772</v>
      </c>
      <c r="J216" s="10">
        <f ca="1">IF(Amortization[[#This Row],[月結餘貸款]]&gt;0,LastRow-ROW(),0)</f>
        <v>147</v>
      </c>
    </row>
    <row r="217" spans="2:10" ht="15" customHeight="1" x14ac:dyDescent="0.3">
      <c r="B217" s="7">
        <f>ROWS($B$4:B217)</f>
        <v>214</v>
      </c>
      <c r="C217" s="8">
        <f ca="1">IF(ValuesEntered,IF(Amortization[[#This Row],['#]]&lt;=DurationOfLoan,IF(ROW()-ROW(Amortization[[#Headers],[還款日]])=1,LoanStart,IF(I216&gt;0,EDATE(C216,1),"")),""),"")</f>
        <v>49402</v>
      </c>
      <c r="D217" s="9">
        <f ca="1">IF(ROW()-ROW(Amortization[[#Headers],[開始貸款金額]])=1,LoanAmount,IF(Amortization[[#This Row],[還款日]]="",0,INDEX(Amortization[], ROW()-4,8)))</f>
        <v>274454.17615896772</v>
      </c>
      <c r="E217" s="9">
        <f ca="1">IF(ValuesEntered,IF(ROW()-ROW(Amortization[[#Headers],[利息]])=1,-IPMT(InterestRate/12,1,DurationOfLoan-ROWS($C$4:C217)+1,Amortization[[#This Row],[開始貸款金額]]),IFERROR(-IPMT(InterestRate/12,1,Amortization[[#This Row],[剩下月數]],D218),0)),0)</f>
        <v>1023.9423368714986</v>
      </c>
      <c r="F217" s="9">
        <f ca="1">IFERROR(IF(AND(ValuesEntered,Amortization[[#This Row],[還款日]]&lt;&gt;""),-PPMT(InterestRate/12,1,DurationOfLoan-ROWS($C$4:C217)+1,Amortization[[#This Row],[開始貸款金額]]),""),0)</f>
        <v>1402.8863265680989</v>
      </c>
      <c r="G217" s="9">
        <f ca="1">IF(Amortization[[#This Row],[還款日]]="",0,PropertyTaxAmount)</f>
        <v>0</v>
      </c>
      <c r="H217" s="9">
        <f ca="1">IF(Amortization[[#This Row],[還款日]]="",0,Amortization[[#This Row],[利息]]+Amortization[[#This Row],[本金]]+Amortization[[#This Row],[其它月費]])</f>
        <v>2426.8286634395972</v>
      </c>
      <c r="I217" s="9">
        <f ca="1">IF(Amortization[[#This Row],[還款日]]="",0,Amortization[[#This Row],[開始貸款金額]]-Amortization[[#This Row],[本金]])</f>
        <v>273051.28983239963</v>
      </c>
      <c r="J217" s="10">
        <f ca="1">IF(Amortization[[#This Row],[月結餘貸款]]&gt;0,LastRow-ROW(),0)</f>
        <v>146</v>
      </c>
    </row>
    <row r="218" spans="2:10" ht="15" customHeight="1" x14ac:dyDescent="0.3">
      <c r="B218" s="7">
        <f>ROWS($B$4:B218)</f>
        <v>215</v>
      </c>
      <c r="C218" s="8">
        <f ca="1">IF(ValuesEntered,IF(Amortization[[#This Row],['#]]&lt;=DurationOfLoan,IF(ROW()-ROW(Amortization[[#Headers],[還款日]])=1,LoanStart,IF(I217&gt;0,EDATE(C217,1),"")),""),"")</f>
        <v>49432</v>
      </c>
      <c r="D218" s="9">
        <f ca="1">IF(ROW()-ROW(Amortization[[#Headers],[開始貸款金額]])=1,LoanAmount,IF(Amortization[[#This Row],[還款日]]="",0,INDEX(Amortization[], ROW()-4,8)))</f>
        <v>273051.28983239963</v>
      </c>
      <c r="E218" s="9">
        <f ca="1">IF(ValuesEntered,IF(ROW()-ROW(Amortization[[#Headers],[利息]])=1,-IPMT(InterestRate/12,1,DurationOfLoan-ROWS($C$4:C218)+1,Amortization[[#This Row],[開始貸款金額]]),IFERROR(-IPMT(InterestRate/12,1,Amortization[[#This Row],[剩下月數]],D219),0)),0)</f>
        <v>1018.6617850579009</v>
      </c>
      <c r="F218" s="9">
        <f ca="1">IFERROR(IF(AND(ValuesEntered,Amortization[[#This Row],[還款日]]&lt;&gt;""),-PPMT(InterestRate/12,1,DurationOfLoan-ROWS($C$4:C218)+1,Amortization[[#This Row],[開始貸款金額]]),""),0)</f>
        <v>1408.1471502927293</v>
      </c>
      <c r="G218" s="9">
        <f ca="1">IF(Amortization[[#This Row],[還款日]]="",0,PropertyTaxAmount)</f>
        <v>0</v>
      </c>
      <c r="H218" s="9">
        <f ca="1">IF(Amortization[[#This Row],[還款日]]="",0,Amortization[[#This Row],[利息]]+Amortization[[#This Row],[本金]]+Amortization[[#This Row],[其它月費]])</f>
        <v>2426.8089353506302</v>
      </c>
      <c r="I218" s="9">
        <f ca="1">IF(Amortization[[#This Row],[還款日]]="",0,Amortization[[#This Row],[開始貸款金額]]-Amortization[[#This Row],[本金]])</f>
        <v>271643.14268210693</v>
      </c>
      <c r="J218" s="10">
        <f ca="1">IF(Amortization[[#This Row],[月結餘貸款]]&gt;0,LastRow-ROW(),0)</f>
        <v>145</v>
      </c>
    </row>
    <row r="219" spans="2:10" ht="15" customHeight="1" x14ac:dyDescent="0.3">
      <c r="B219" s="7">
        <f>ROWS($B$4:B219)</f>
        <v>216</v>
      </c>
      <c r="C219" s="8">
        <f ca="1">IF(ValuesEntered,IF(Amortization[[#This Row],['#]]&lt;=DurationOfLoan,IF(ROW()-ROW(Amortization[[#Headers],[還款日]])=1,LoanStart,IF(I218&gt;0,EDATE(C218,1),"")),""),"")</f>
        <v>49463</v>
      </c>
      <c r="D219" s="9">
        <f ca="1">IF(ROW()-ROW(Amortization[[#Headers],[開始貸款金額]])=1,LoanAmount,IF(Amortization[[#This Row],[還款日]]="",0,INDEX(Amortization[], ROW()-4,8)))</f>
        <v>271643.14268210693</v>
      </c>
      <c r="E219" s="9">
        <f ca="1">IF(ValuesEntered,IF(ROW()-ROW(Amortization[[#Headers],[利息]])=1,-IPMT(InterestRate/12,1,DurationOfLoan-ROWS($C$4:C219)+1,Amortization[[#This Row],[開始貸款金額]]),IFERROR(-IPMT(InterestRate/12,1,Amortization[[#This Row],[剩下月數]],D220),0)),0)</f>
        <v>1013.3614311750023</v>
      </c>
      <c r="F219" s="9">
        <f ca="1">IFERROR(IF(AND(ValuesEntered,Amortization[[#This Row],[還款日]]&lt;&gt;""),-PPMT(InterestRate/12,1,DurationOfLoan-ROWS($C$4:C219)+1,Amortization[[#This Row],[開始貸款金額]]),""),0)</f>
        <v>1413.4277021063274</v>
      </c>
      <c r="G219" s="9">
        <f ca="1">IF(Amortization[[#This Row],[還款日]]="",0,PropertyTaxAmount)</f>
        <v>0</v>
      </c>
      <c r="H219" s="9">
        <f ca="1">IF(Amortization[[#This Row],[還款日]]="",0,Amortization[[#This Row],[利息]]+Amortization[[#This Row],[本金]]+Amortization[[#This Row],[其它月費]])</f>
        <v>2426.7891332813297</v>
      </c>
      <c r="I219" s="9">
        <f ca="1">IF(Amortization[[#This Row],[還款日]]="",0,Amortization[[#This Row],[開始貸款金額]]-Amortization[[#This Row],[本金]])</f>
        <v>270229.71498000063</v>
      </c>
      <c r="J219" s="10">
        <f ca="1">IF(Amortization[[#This Row],[月結餘貸款]]&gt;0,LastRow-ROW(),0)</f>
        <v>144</v>
      </c>
    </row>
    <row r="220" spans="2:10" ht="15" customHeight="1" x14ac:dyDescent="0.3">
      <c r="B220" s="7">
        <f>ROWS($B$4:B220)</f>
        <v>217</v>
      </c>
      <c r="C220" s="8">
        <f ca="1">IF(ValuesEntered,IF(Amortization[[#This Row],['#]]&lt;=DurationOfLoan,IF(ROW()-ROW(Amortization[[#Headers],[還款日]])=1,LoanStart,IF(I219&gt;0,EDATE(C219,1),"")),""),"")</f>
        <v>49493</v>
      </c>
      <c r="D220" s="9">
        <f ca="1">IF(ROW()-ROW(Amortization[[#Headers],[開始貸款金額]])=1,LoanAmount,IF(Amortization[[#This Row],[還款日]]="",0,INDEX(Amortization[], ROW()-4,8)))</f>
        <v>270229.71498000063</v>
      </c>
      <c r="E220" s="9">
        <f ca="1">IF(ValuesEntered,IF(ROW()-ROW(Amortization[[#Headers],[利息]])=1,-IPMT(InterestRate/12,1,DurationOfLoan-ROWS($C$4:C220)+1,Amortization[[#This Row],[開始貸款金額]]),IFERROR(-IPMT(InterestRate/12,1,Amortization[[#This Row],[剩下月數]],D221),0)),0)</f>
        <v>1008.0412009650427</v>
      </c>
      <c r="F220" s="9">
        <f ca="1">IFERROR(IF(AND(ValuesEntered,Amortization[[#This Row],[還款日]]&lt;&gt;""),-PPMT(InterestRate/12,1,DurationOfLoan-ROWS($C$4:C220)+1,Amortization[[#This Row],[開始貸款金額]]),""),0)</f>
        <v>1418.7280559892256</v>
      </c>
      <c r="G220" s="9">
        <f ca="1">IF(Amortization[[#This Row],[還款日]]="",0,PropertyTaxAmount)</f>
        <v>0</v>
      </c>
      <c r="H220" s="9">
        <f ca="1">IF(Amortization[[#This Row],[還款日]]="",0,Amortization[[#This Row],[利息]]+Amortization[[#This Row],[本金]]+Amortization[[#This Row],[其它月費]])</f>
        <v>2426.7692569542683</v>
      </c>
      <c r="I220" s="9">
        <f ca="1">IF(Amortization[[#This Row],[還款日]]="",0,Amortization[[#This Row],[開始貸款金額]]-Amortization[[#This Row],[本金]])</f>
        <v>268810.98692401138</v>
      </c>
      <c r="J220" s="10">
        <f ca="1">IF(Amortization[[#This Row],[月結餘貸款]]&gt;0,LastRow-ROW(),0)</f>
        <v>143</v>
      </c>
    </row>
    <row r="221" spans="2:10" ht="15" customHeight="1" x14ac:dyDescent="0.3">
      <c r="B221" s="7">
        <f>ROWS($B$4:B221)</f>
        <v>218</v>
      </c>
      <c r="C221" s="8">
        <f ca="1">IF(ValuesEntered,IF(Amortization[[#This Row],['#]]&lt;=DurationOfLoan,IF(ROW()-ROW(Amortization[[#Headers],[還款日]])=1,LoanStart,IF(I220&gt;0,EDATE(C220,1),"")),""),"")</f>
        <v>49524</v>
      </c>
      <c r="D221" s="9">
        <f ca="1">IF(ROW()-ROW(Amortization[[#Headers],[開始貸款金額]])=1,LoanAmount,IF(Amortization[[#This Row],[還款日]]="",0,INDEX(Amortization[], ROW()-4,8)))</f>
        <v>268810.98692401138</v>
      </c>
      <c r="E221" s="9">
        <f ca="1">IF(ValuesEntered,IF(ROW()-ROW(Amortization[[#Headers],[利息]])=1,-IPMT(InterestRate/12,1,DurationOfLoan-ROWS($C$4:C221)+1,Amortization[[#This Row],[開始貸款金額]]),IFERROR(-IPMT(InterestRate/12,1,Amortization[[#This Row],[剩下月數]],D222),0)),0)</f>
        <v>1002.7010198917958</v>
      </c>
      <c r="F221" s="9">
        <f ca="1">IFERROR(IF(AND(ValuesEntered,Amortization[[#This Row],[還款日]]&lt;&gt;""),-PPMT(InterestRate/12,1,DurationOfLoan-ROWS($C$4:C221)+1,Amortization[[#This Row],[開始貸款金額]]),""),0)</f>
        <v>1424.0482861991854</v>
      </c>
      <c r="G221" s="9">
        <f ca="1">IF(Amortization[[#This Row],[還款日]]="",0,PropertyTaxAmount)</f>
        <v>0</v>
      </c>
      <c r="H221" s="9">
        <f ca="1">IF(Amortization[[#This Row],[還款日]]="",0,Amortization[[#This Row],[利息]]+Amortization[[#This Row],[本金]]+Amortization[[#This Row],[其它月費]])</f>
        <v>2426.749306090981</v>
      </c>
      <c r="I221" s="9">
        <f ca="1">IF(Amortization[[#This Row],[還款日]]="",0,Amortization[[#This Row],[開始貸款金額]]-Amortization[[#This Row],[本金]])</f>
        <v>267386.93863781221</v>
      </c>
      <c r="J221" s="10">
        <f ca="1">IF(Amortization[[#This Row],[月結餘貸款]]&gt;0,LastRow-ROW(),0)</f>
        <v>142</v>
      </c>
    </row>
    <row r="222" spans="2:10" ht="15" customHeight="1" x14ac:dyDescent="0.3">
      <c r="B222" s="7">
        <f>ROWS($B$4:B222)</f>
        <v>219</v>
      </c>
      <c r="C222" s="8">
        <f ca="1">IF(ValuesEntered,IF(Amortization[[#This Row],['#]]&lt;=DurationOfLoan,IF(ROW()-ROW(Amortization[[#Headers],[還款日]])=1,LoanStart,IF(I221&gt;0,EDATE(C221,1),"")),""),"")</f>
        <v>49555</v>
      </c>
      <c r="D222" s="9">
        <f ca="1">IF(ROW()-ROW(Amortization[[#Headers],[開始貸款金額]])=1,LoanAmount,IF(Amortization[[#This Row],[還款日]]="",0,INDEX(Amortization[], ROW()-4,8)))</f>
        <v>267386.93863781221</v>
      </c>
      <c r="E222" s="9">
        <f ca="1">IF(ValuesEntered,IF(ROW()-ROW(Amortization[[#Headers],[利息]])=1,-IPMT(InterestRate/12,1,DurationOfLoan-ROWS($C$4:C222)+1,Amortization[[#This Row],[開始貸款金額]]),IFERROR(-IPMT(InterestRate/12,1,Amortization[[#This Row],[剩下月數]],D223),0)),0)</f>
        <v>997.34081313952402</v>
      </c>
      <c r="F222" s="9">
        <f ca="1">IFERROR(IF(AND(ValuesEntered,Amortization[[#This Row],[還款日]]&lt;&gt;""),-PPMT(InterestRate/12,1,DurationOfLoan-ROWS($C$4:C222)+1,Amortization[[#This Row],[開始貸款金額]]),""),0)</f>
        <v>1429.3884672724325</v>
      </c>
      <c r="G222" s="9">
        <f ca="1">IF(Amortization[[#This Row],[還款日]]="",0,PropertyTaxAmount)</f>
        <v>0</v>
      </c>
      <c r="H222" s="9">
        <f ca="1">IF(Amortization[[#This Row],[還款日]]="",0,Amortization[[#This Row],[利息]]+Amortization[[#This Row],[本金]]+Amortization[[#This Row],[其它月費]])</f>
        <v>2426.7292804119566</v>
      </c>
      <c r="I222" s="9">
        <f ca="1">IF(Amortization[[#This Row],[還款日]]="",0,Amortization[[#This Row],[開始貸款金額]]-Amortization[[#This Row],[本金]])</f>
        <v>265957.55017053976</v>
      </c>
      <c r="J222" s="10">
        <f ca="1">IF(Amortization[[#This Row],[月結餘貸款]]&gt;0,LastRow-ROW(),0)</f>
        <v>141</v>
      </c>
    </row>
    <row r="223" spans="2:10" ht="15" customHeight="1" x14ac:dyDescent="0.3">
      <c r="B223" s="7">
        <f>ROWS($B$4:B223)</f>
        <v>220</v>
      </c>
      <c r="C223" s="8">
        <f ca="1">IF(ValuesEntered,IF(Amortization[[#This Row],['#]]&lt;=DurationOfLoan,IF(ROW()-ROW(Amortization[[#Headers],[還款日]])=1,LoanStart,IF(I222&gt;0,EDATE(C222,1),"")),""),"")</f>
        <v>49585</v>
      </c>
      <c r="D223" s="9">
        <f ca="1">IF(ROW()-ROW(Amortization[[#Headers],[開始貸款金額]])=1,LoanAmount,IF(Amortization[[#This Row],[還款日]]="",0,INDEX(Amortization[], ROW()-4,8)))</f>
        <v>265957.55017053976</v>
      </c>
      <c r="E223" s="9">
        <f ca="1">IF(ValuesEntered,IF(ROW()-ROW(Amortization[[#Headers],[利息]])=1,-IPMT(InterestRate/12,1,DurationOfLoan-ROWS($C$4:C223)+1,Amortization[[#This Row],[開始貸款金額]]),IFERROR(-IPMT(InterestRate/12,1,Amortization[[#This Row],[剩下月數]],D224),0)),0)</f>
        <v>991.96050561193135</v>
      </c>
      <c r="F223" s="9">
        <f ca="1">IFERROR(IF(AND(ValuesEntered,Amortization[[#This Row],[還款日]]&lt;&gt;""),-PPMT(InterestRate/12,1,DurationOfLoan-ROWS($C$4:C223)+1,Amortization[[#This Row],[開始貸款金額]]),""),0)</f>
        <v>1434.7486740247041</v>
      </c>
      <c r="G223" s="9">
        <f ca="1">IF(Amortization[[#This Row],[還款日]]="",0,PropertyTaxAmount)</f>
        <v>0</v>
      </c>
      <c r="H223" s="9">
        <f ca="1">IF(Amortization[[#This Row],[還款日]]="",0,Amortization[[#This Row],[利息]]+Amortization[[#This Row],[本金]]+Amortization[[#This Row],[其它月費]])</f>
        <v>2426.7091796366353</v>
      </c>
      <c r="I223" s="9">
        <f ca="1">IF(Amortization[[#This Row],[還款日]]="",0,Amortization[[#This Row],[開始貸款金額]]-Amortization[[#This Row],[本金]])</f>
        <v>264522.80149651505</v>
      </c>
      <c r="J223" s="10">
        <f ca="1">IF(Amortization[[#This Row],[月結餘貸款]]&gt;0,LastRow-ROW(),0)</f>
        <v>140</v>
      </c>
    </row>
    <row r="224" spans="2:10" ht="15" customHeight="1" x14ac:dyDescent="0.3">
      <c r="B224" s="7">
        <f>ROWS($B$4:B224)</f>
        <v>221</v>
      </c>
      <c r="C224" s="8">
        <f ca="1">IF(ValuesEntered,IF(Amortization[[#This Row],['#]]&lt;=DurationOfLoan,IF(ROW()-ROW(Amortization[[#Headers],[還款日]])=1,LoanStart,IF(I223&gt;0,EDATE(C223,1),"")),""),"")</f>
        <v>49616</v>
      </c>
      <c r="D224" s="9">
        <f ca="1">IF(ROW()-ROW(Amortization[[#Headers],[開始貸款金額]])=1,LoanAmount,IF(Amortization[[#This Row],[還款日]]="",0,INDEX(Amortization[], ROW()-4,8)))</f>
        <v>264522.80149651505</v>
      </c>
      <c r="E224" s="9">
        <f ca="1">IF(ValuesEntered,IF(ROW()-ROW(Amortization[[#Headers],[利息]])=1,-IPMT(InterestRate/12,1,DurationOfLoan-ROWS($C$4:C224)+1,Amortization[[#This Row],[開始貸款金額]]),IFERROR(-IPMT(InterestRate/12,1,Amortization[[#This Row],[剩下月數]],D225),0)),0)</f>
        <v>986.56002193111021</v>
      </c>
      <c r="F224" s="9">
        <f ca="1">IFERROR(IF(AND(ValuesEntered,Amortization[[#This Row],[還款日]]&lt;&gt;""),-PPMT(InterestRate/12,1,DurationOfLoan-ROWS($C$4:C224)+1,Amortization[[#This Row],[開始貸款金額]]),""),0)</f>
        <v>1440.1289815522962</v>
      </c>
      <c r="G224" s="9">
        <f ca="1">IF(Amortization[[#This Row],[還款日]]="",0,PropertyTaxAmount)</f>
        <v>0</v>
      </c>
      <c r="H224" s="9">
        <f ca="1">IF(Amortization[[#This Row],[還款日]]="",0,Amortization[[#This Row],[利息]]+Amortization[[#This Row],[本金]]+Amortization[[#This Row],[其它月費]])</f>
        <v>2426.6890034834064</v>
      </c>
      <c r="I224" s="9">
        <f ca="1">IF(Amortization[[#This Row],[還款日]]="",0,Amortization[[#This Row],[開始貸款金額]]-Amortization[[#This Row],[本金]])</f>
        <v>263082.67251496273</v>
      </c>
      <c r="J224" s="10">
        <f ca="1">IF(Amortization[[#This Row],[月結餘貸款]]&gt;0,LastRow-ROW(),0)</f>
        <v>139</v>
      </c>
    </row>
    <row r="225" spans="2:10" ht="15" customHeight="1" x14ac:dyDescent="0.3">
      <c r="B225" s="7">
        <f>ROWS($B$4:B225)</f>
        <v>222</v>
      </c>
      <c r="C225" s="8">
        <f ca="1">IF(ValuesEntered,IF(Amortization[[#This Row],['#]]&lt;=DurationOfLoan,IF(ROW()-ROW(Amortization[[#Headers],[還款日]])=1,LoanStart,IF(I224&gt;0,EDATE(C224,1),"")),""),"")</f>
        <v>49646</v>
      </c>
      <c r="D225" s="9">
        <f ca="1">IF(ROW()-ROW(Amortization[[#Headers],[開始貸款金額]])=1,LoanAmount,IF(Amortization[[#This Row],[還款日]]="",0,INDEX(Amortization[], ROW()-4,8)))</f>
        <v>263082.67251496273</v>
      </c>
      <c r="E225" s="9">
        <f ca="1">IF(ValuesEntered,IF(ROW()-ROW(Amortization[[#Headers],[利息]])=1,-IPMT(InterestRate/12,1,DurationOfLoan-ROWS($C$4:C225)+1,Amortization[[#This Row],[開始貸款金額]]),IFERROR(-IPMT(InterestRate/12,1,Amortization[[#This Row],[剩下月數]],D226),0)),0)</f>
        <v>981.13928643648615</v>
      </c>
      <c r="F225" s="9">
        <f ca="1">IFERROR(IF(AND(ValuesEntered,Amortization[[#This Row],[還款日]]&lt;&gt;""),-PPMT(InterestRate/12,1,DurationOfLoan-ROWS($C$4:C225)+1,Amortization[[#This Row],[開始貸款金額]]),""),0)</f>
        <v>1445.5294652331177</v>
      </c>
      <c r="G225" s="9">
        <f ca="1">IF(Amortization[[#This Row],[還款日]]="",0,PropertyTaxAmount)</f>
        <v>0</v>
      </c>
      <c r="H225" s="9">
        <f ca="1">IF(Amortization[[#This Row],[還款日]]="",0,Amortization[[#This Row],[利息]]+Amortization[[#This Row],[本金]]+Amortization[[#This Row],[其它月費]])</f>
        <v>2426.6687516696038</v>
      </c>
      <c r="I225" s="9">
        <f ca="1">IF(Amortization[[#This Row],[還款日]]="",0,Amortization[[#This Row],[開始貸款金額]]-Amortization[[#This Row],[本金]])</f>
        <v>261637.14304972961</v>
      </c>
      <c r="J225" s="10">
        <f ca="1">IF(Amortization[[#This Row],[月結餘貸款]]&gt;0,LastRow-ROW(),0)</f>
        <v>138</v>
      </c>
    </row>
    <row r="226" spans="2:10" ht="15" customHeight="1" x14ac:dyDescent="0.3">
      <c r="B226" s="7">
        <f>ROWS($B$4:B226)</f>
        <v>223</v>
      </c>
      <c r="C226" s="8">
        <f ca="1">IF(ValuesEntered,IF(Amortization[[#This Row],['#]]&lt;=DurationOfLoan,IF(ROW()-ROW(Amortization[[#Headers],[還款日]])=1,LoanStart,IF(I225&gt;0,EDATE(C225,1),"")),""),"")</f>
        <v>49677</v>
      </c>
      <c r="D226" s="9">
        <f ca="1">IF(ROW()-ROW(Amortization[[#Headers],[開始貸款金額]])=1,LoanAmount,IF(Amortization[[#This Row],[還款日]]="",0,INDEX(Amortization[], ROW()-4,8)))</f>
        <v>261637.14304972961</v>
      </c>
      <c r="E226" s="9">
        <f ca="1">IF(ValuesEntered,IF(ROW()-ROW(Amortization[[#Headers],[利息]])=1,-IPMT(InterestRate/12,1,DurationOfLoan-ROWS($C$4:C226)+1,Amortization[[#This Row],[開始貸款金額]]),IFERROR(-IPMT(InterestRate/12,1,Amortization[[#This Row],[剩下月數]],D227),0)),0)</f>
        <v>975.69822318375714</v>
      </c>
      <c r="F226" s="9">
        <f ca="1">IFERROR(IF(AND(ValuesEntered,Amortization[[#This Row],[還款日]]&lt;&gt;""),-PPMT(InterestRate/12,1,DurationOfLoan-ROWS($C$4:C226)+1,Amortization[[#This Row],[開始貸款金額]]),""),0)</f>
        <v>1450.9502007277417</v>
      </c>
      <c r="G226" s="9">
        <f ca="1">IF(Amortization[[#This Row],[還款日]]="",0,PropertyTaxAmount)</f>
        <v>0</v>
      </c>
      <c r="H226" s="9">
        <f ca="1">IF(Amortization[[#This Row],[還款日]]="",0,Amortization[[#This Row],[利息]]+Amortization[[#This Row],[本金]]+Amortization[[#This Row],[其它月費]])</f>
        <v>2426.6484239114989</v>
      </c>
      <c r="I226" s="9">
        <f ca="1">IF(Amortization[[#This Row],[還款日]]="",0,Amortization[[#This Row],[開始貸款金額]]-Amortization[[#This Row],[本金]])</f>
        <v>260186.19284900188</v>
      </c>
      <c r="J226" s="10">
        <f ca="1">IF(Amortization[[#This Row],[月結餘貸款]]&gt;0,LastRow-ROW(),0)</f>
        <v>137</v>
      </c>
    </row>
    <row r="227" spans="2:10" ht="15" customHeight="1" x14ac:dyDescent="0.3">
      <c r="B227" s="7">
        <f>ROWS($B$4:B227)</f>
        <v>224</v>
      </c>
      <c r="C227" s="8">
        <f ca="1">IF(ValuesEntered,IF(Amortization[[#This Row],['#]]&lt;=DurationOfLoan,IF(ROW()-ROW(Amortization[[#Headers],[還款日]])=1,LoanStart,IF(I226&gt;0,EDATE(C226,1),"")),""),"")</f>
        <v>49708</v>
      </c>
      <c r="D227" s="9">
        <f ca="1">IF(ROW()-ROW(Amortization[[#Headers],[開始貸款金額]])=1,LoanAmount,IF(Amortization[[#This Row],[還款日]]="",0,INDEX(Amortization[], ROW()-4,8)))</f>
        <v>260186.19284900188</v>
      </c>
      <c r="E227" s="9">
        <f ca="1">IF(ValuesEntered,IF(ROW()-ROW(Amortization[[#Headers],[利息]])=1,-IPMT(InterestRate/12,1,DurationOfLoan-ROWS($C$4:C227)+1,Amortization[[#This Row],[開始貸款金額]]),IFERROR(-IPMT(InterestRate/12,1,Amortization[[#This Row],[剩下月數]],D228),0)),0)</f>
        <v>970.23675594383008</v>
      </c>
      <c r="F227" s="9">
        <f ca="1">IFERROR(IF(AND(ValuesEntered,Amortization[[#This Row],[還款日]]&lt;&gt;""),-PPMT(InterestRate/12,1,DurationOfLoan-ROWS($C$4:C227)+1,Amortization[[#This Row],[開始貸款金額]]),""),0)</f>
        <v>1456.3912639804712</v>
      </c>
      <c r="G227" s="9">
        <f ca="1">IF(Amortization[[#This Row],[還款日]]="",0,PropertyTaxAmount)</f>
        <v>0</v>
      </c>
      <c r="H227" s="9">
        <f ca="1">IF(Amortization[[#This Row],[還款日]]="",0,Amortization[[#This Row],[利息]]+Amortization[[#This Row],[本金]]+Amortization[[#This Row],[其它月費]])</f>
        <v>2426.628019924301</v>
      </c>
      <c r="I227" s="9">
        <f ca="1">IF(Amortization[[#This Row],[還款日]]="",0,Amortization[[#This Row],[開始貸款金額]]-Amortization[[#This Row],[本金]])</f>
        <v>258729.8015850214</v>
      </c>
      <c r="J227" s="10">
        <f ca="1">IF(Amortization[[#This Row],[月結餘貸款]]&gt;0,LastRow-ROW(),0)</f>
        <v>136</v>
      </c>
    </row>
    <row r="228" spans="2:10" ht="15" customHeight="1" x14ac:dyDescent="0.3">
      <c r="B228" s="7">
        <f>ROWS($B$4:B228)</f>
        <v>225</v>
      </c>
      <c r="C228" s="8">
        <f ca="1">IF(ValuesEntered,IF(Amortization[[#This Row],['#]]&lt;=DurationOfLoan,IF(ROW()-ROW(Amortization[[#Headers],[還款日]])=1,LoanStart,IF(I227&gt;0,EDATE(C227,1),"")),""),"")</f>
        <v>49737</v>
      </c>
      <c r="D228" s="9">
        <f ca="1">IF(ROW()-ROW(Amortization[[#Headers],[開始貸款金額]])=1,LoanAmount,IF(Amortization[[#This Row],[還款日]]="",0,INDEX(Amortization[], ROW()-4,8)))</f>
        <v>258729.8015850214</v>
      </c>
      <c r="E228" s="9">
        <f ca="1">IF(ValuesEntered,IF(ROW()-ROW(Amortization[[#Headers],[利息]])=1,-IPMT(InterestRate/12,1,DurationOfLoan-ROWS($C$4:C228)+1,Amortization[[#This Row],[開始貸款金額]]),IFERROR(-IPMT(InterestRate/12,1,Amortization[[#This Row],[剩下月數]],D229),0)),0)</f>
        <v>964.75480820175358</v>
      </c>
      <c r="F228" s="9">
        <f ca="1">IFERROR(IF(AND(ValuesEntered,Amortization[[#This Row],[還款日]]&lt;&gt;""),-PPMT(InterestRate/12,1,DurationOfLoan-ROWS($C$4:C228)+1,Amortization[[#This Row],[開始貸款金額]]),""),0)</f>
        <v>1461.8527312203973</v>
      </c>
      <c r="G228" s="9">
        <f ca="1">IF(Amortization[[#This Row],[還款日]]="",0,PropertyTaxAmount)</f>
        <v>0</v>
      </c>
      <c r="H228" s="9">
        <f ca="1">IF(Amortization[[#This Row],[還款日]]="",0,Amortization[[#This Row],[利息]]+Amortization[[#This Row],[本金]]+Amortization[[#This Row],[其它月費]])</f>
        <v>2426.6075394221507</v>
      </c>
      <c r="I228" s="9">
        <f ca="1">IF(Amortization[[#This Row],[還款日]]="",0,Amortization[[#This Row],[開始貸款金額]]-Amortization[[#This Row],[本金]])</f>
        <v>257267.948853801</v>
      </c>
      <c r="J228" s="10">
        <f ca="1">IF(Amortization[[#This Row],[月結餘貸款]]&gt;0,LastRow-ROW(),0)</f>
        <v>135</v>
      </c>
    </row>
    <row r="229" spans="2:10" ht="15" customHeight="1" x14ac:dyDescent="0.3">
      <c r="B229" s="7">
        <f>ROWS($B$4:B229)</f>
        <v>226</v>
      </c>
      <c r="C229" s="8">
        <f ca="1">IF(ValuesEntered,IF(Amortization[[#This Row],['#]]&lt;=DurationOfLoan,IF(ROW()-ROW(Amortization[[#Headers],[還款日]])=1,LoanStart,IF(I228&gt;0,EDATE(C228,1),"")),""),"")</f>
        <v>49768</v>
      </c>
      <c r="D229" s="9">
        <f ca="1">IF(ROW()-ROW(Amortization[[#Headers],[開始貸款金額]])=1,LoanAmount,IF(Amortization[[#This Row],[還款日]]="",0,INDEX(Amortization[], ROW()-4,8)))</f>
        <v>257267.948853801</v>
      </c>
      <c r="E229" s="9">
        <f ca="1">IF(ValuesEntered,IF(ROW()-ROW(Amortization[[#Headers],[利息]])=1,-IPMT(InterestRate/12,1,DurationOfLoan-ROWS($C$4:C229)+1,Amortization[[#This Row],[開始貸款金額]]),IFERROR(-IPMT(InterestRate/12,1,Amortization[[#This Row],[剩下月數]],D230),0)),0)</f>
        <v>959.25230315564443</v>
      </c>
      <c r="F229" s="9">
        <f ca="1">IFERROR(IF(AND(ValuesEntered,Amortization[[#This Row],[還款日]]&lt;&gt;""),-PPMT(InterestRate/12,1,DurationOfLoan-ROWS($C$4:C229)+1,Amortization[[#This Row],[開始貸款金額]]),""),0)</f>
        <v>1467.3346789624736</v>
      </c>
      <c r="G229" s="9">
        <f ca="1">IF(Amortization[[#This Row],[還款日]]="",0,PropertyTaxAmount)</f>
        <v>0</v>
      </c>
      <c r="H229" s="9">
        <f ca="1">IF(Amortization[[#This Row],[還款日]]="",0,Amortization[[#This Row],[利息]]+Amortization[[#This Row],[本金]]+Amortization[[#This Row],[其它月費]])</f>
        <v>2426.5869821181182</v>
      </c>
      <c r="I229" s="9">
        <f ca="1">IF(Amortization[[#This Row],[還款日]]="",0,Amortization[[#This Row],[開始貸款金額]]-Amortization[[#This Row],[本金]])</f>
        <v>255800.61417483853</v>
      </c>
      <c r="J229" s="10">
        <f ca="1">IF(Amortization[[#This Row],[月結餘貸款]]&gt;0,LastRow-ROW(),0)</f>
        <v>134</v>
      </c>
    </row>
    <row r="230" spans="2:10" ht="15" customHeight="1" x14ac:dyDescent="0.3">
      <c r="B230" s="7">
        <f>ROWS($B$4:B230)</f>
        <v>227</v>
      </c>
      <c r="C230" s="8">
        <f ca="1">IF(ValuesEntered,IF(Amortization[[#This Row],['#]]&lt;=DurationOfLoan,IF(ROW()-ROW(Amortization[[#Headers],[還款日]])=1,LoanStart,IF(I229&gt;0,EDATE(C229,1),"")),""),"")</f>
        <v>49798</v>
      </c>
      <c r="D230" s="9">
        <f ca="1">IF(ROW()-ROW(Amortization[[#Headers],[開始貸款金額]])=1,LoanAmount,IF(Amortization[[#This Row],[還款日]]="",0,INDEX(Amortization[], ROW()-4,8)))</f>
        <v>255800.61417483853</v>
      </c>
      <c r="E230" s="9">
        <f ca="1">IF(ValuesEntered,IF(ROW()-ROW(Amortization[[#Headers],[利息]])=1,-IPMT(InterestRate/12,1,DurationOfLoan-ROWS($C$4:C230)+1,Amortization[[#This Row],[開始貸款金額]]),IFERROR(-IPMT(InterestRate/12,1,Amortization[[#This Row],[剩下月數]],D231),0)),0)</f>
        <v>953.72916371561223</v>
      </c>
      <c r="F230" s="9">
        <f ca="1">IFERROR(IF(AND(ValuesEntered,Amortization[[#This Row],[還款日]]&lt;&gt;""),-PPMT(InterestRate/12,1,DurationOfLoan-ROWS($C$4:C230)+1,Amortization[[#This Row],[開始貸款金額]]),""),0)</f>
        <v>1472.8371840085836</v>
      </c>
      <c r="G230" s="9">
        <f ca="1">IF(Amortization[[#This Row],[還款日]]="",0,PropertyTaxAmount)</f>
        <v>0</v>
      </c>
      <c r="H230" s="9">
        <f ca="1">IF(Amortization[[#This Row],[還款日]]="",0,Amortization[[#This Row],[利息]]+Amortization[[#This Row],[本金]]+Amortization[[#This Row],[其它月費]])</f>
        <v>2426.566347724196</v>
      </c>
      <c r="I230" s="9">
        <f ca="1">IF(Amortization[[#This Row],[還款日]]="",0,Amortization[[#This Row],[開始貸款金額]]-Amortization[[#This Row],[本金]])</f>
        <v>254327.77699082994</v>
      </c>
      <c r="J230" s="10">
        <f ca="1">IF(Amortization[[#This Row],[月結餘貸款]]&gt;0,LastRow-ROW(),0)</f>
        <v>133</v>
      </c>
    </row>
    <row r="231" spans="2:10" ht="15" customHeight="1" x14ac:dyDescent="0.3">
      <c r="B231" s="7">
        <f>ROWS($B$4:B231)</f>
        <v>228</v>
      </c>
      <c r="C231" s="8">
        <f ca="1">IF(ValuesEntered,IF(Amortization[[#This Row],['#]]&lt;=DurationOfLoan,IF(ROW()-ROW(Amortization[[#Headers],[還款日]])=1,LoanStart,IF(I230&gt;0,EDATE(C230,1),"")),""),"")</f>
        <v>49829</v>
      </c>
      <c r="D231" s="9">
        <f ca="1">IF(ROW()-ROW(Amortization[[#Headers],[開始貸款金額]])=1,LoanAmount,IF(Amortization[[#This Row],[還款日]]="",0,INDEX(Amortization[], ROW()-4,8)))</f>
        <v>254327.77699082994</v>
      </c>
      <c r="E231" s="9">
        <f ca="1">IF(ValuesEntered,IF(ROW()-ROW(Amortization[[#Headers],[利息]])=1,-IPMT(InterestRate/12,1,DurationOfLoan-ROWS($C$4:C231)+1,Amortization[[#This Row],[開始貸款金額]]),IFERROR(-IPMT(InterestRate/12,1,Amortization[[#This Row],[剩下月數]],D232),0)),0)</f>
        <v>948.18531250267995</v>
      </c>
      <c r="F231" s="9">
        <f ca="1">IFERROR(IF(AND(ValuesEntered,Amortization[[#This Row],[還款日]]&lt;&gt;""),-PPMT(InterestRate/12,1,DurationOfLoan-ROWS($C$4:C231)+1,Amortization[[#This Row],[開始貸款金額]]),""),0)</f>
        <v>1478.3603234486154</v>
      </c>
      <c r="G231" s="9">
        <f ca="1">IF(Amortization[[#This Row],[還款日]]="",0,PropertyTaxAmount)</f>
        <v>0</v>
      </c>
      <c r="H231" s="9">
        <f ca="1">IF(Amortization[[#This Row],[還款日]]="",0,Amortization[[#This Row],[利息]]+Amortization[[#This Row],[本金]]+Amortization[[#This Row],[其它月費]])</f>
        <v>2426.5456359512955</v>
      </c>
      <c r="I231" s="9">
        <f ca="1">IF(Amortization[[#This Row],[還款日]]="",0,Amortization[[#This Row],[開始貸款金額]]-Amortization[[#This Row],[本金]])</f>
        <v>252849.41666738133</v>
      </c>
      <c r="J231" s="10">
        <f ca="1">IF(Amortization[[#This Row],[月結餘貸款]]&gt;0,LastRow-ROW(),0)</f>
        <v>132</v>
      </c>
    </row>
    <row r="232" spans="2:10" ht="15" customHeight="1" x14ac:dyDescent="0.3">
      <c r="B232" s="7">
        <f>ROWS($B$4:B232)</f>
        <v>229</v>
      </c>
      <c r="C232" s="8">
        <f ca="1">IF(ValuesEntered,IF(Amortization[[#This Row],['#]]&lt;=DurationOfLoan,IF(ROW()-ROW(Amortization[[#Headers],[還款日]])=1,LoanStart,IF(I231&gt;0,EDATE(C231,1),"")),""),"")</f>
        <v>49859</v>
      </c>
      <c r="D232" s="9">
        <f ca="1">IF(ROW()-ROW(Amortization[[#Headers],[開始貸款金額]])=1,LoanAmount,IF(Amortization[[#This Row],[還款日]]="",0,INDEX(Amortization[], ROW()-4,8)))</f>
        <v>252849.41666738133</v>
      </c>
      <c r="E232" s="9">
        <f ca="1">IF(ValuesEntered,IF(ROW()-ROW(Amortization[[#Headers],[利息]])=1,-IPMT(InterestRate/12,1,DurationOfLoan-ROWS($C$4:C232)+1,Amortization[[#This Row],[開始貸款金額]]),IFERROR(-IPMT(InterestRate/12,1,Amortization[[#This Row],[剩下月數]],D233),0)),0)</f>
        <v>942.6206718476991</v>
      </c>
      <c r="F232" s="9">
        <f ca="1">IFERROR(IF(AND(ValuesEntered,Amortization[[#This Row],[還款日]]&lt;&gt;""),-PPMT(InterestRate/12,1,DurationOfLoan-ROWS($C$4:C232)+1,Amortization[[#This Row],[開始貸款金額]]),""),0)</f>
        <v>1483.9041746615478</v>
      </c>
      <c r="G232" s="9">
        <f ca="1">IF(Amortization[[#This Row],[還款日]]="",0,PropertyTaxAmount)</f>
        <v>0</v>
      </c>
      <c r="H232" s="9">
        <f ca="1">IF(Amortization[[#This Row],[還款日]]="",0,Amortization[[#This Row],[利息]]+Amortization[[#This Row],[本金]]+Amortization[[#This Row],[其它月費]])</f>
        <v>2426.5248465092468</v>
      </c>
      <c r="I232" s="9">
        <f ca="1">IF(Amortization[[#This Row],[還款日]]="",0,Amortization[[#This Row],[開始貸款金額]]-Amortization[[#This Row],[本金]])</f>
        <v>251365.51249271978</v>
      </c>
      <c r="J232" s="10">
        <f ca="1">IF(Amortization[[#This Row],[月結餘貸款]]&gt;0,LastRow-ROW(),0)</f>
        <v>131</v>
      </c>
    </row>
    <row r="233" spans="2:10" ht="15" customHeight="1" x14ac:dyDescent="0.3">
      <c r="B233" s="7">
        <f>ROWS($B$4:B233)</f>
        <v>230</v>
      </c>
      <c r="C233" s="8">
        <f ca="1">IF(ValuesEntered,IF(Amortization[[#This Row],['#]]&lt;=DurationOfLoan,IF(ROW()-ROW(Amortization[[#Headers],[還款日]])=1,LoanStart,IF(I232&gt;0,EDATE(C232,1),"")),""),"")</f>
        <v>49890</v>
      </c>
      <c r="D233" s="9">
        <f ca="1">IF(ROW()-ROW(Amortization[[#Headers],[開始貸款金額]])=1,LoanAmount,IF(Amortization[[#This Row],[還款日]]="",0,INDEX(Amortization[], ROW()-4,8)))</f>
        <v>251365.51249271978</v>
      </c>
      <c r="E233" s="9">
        <f ca="1">IF(ValuesEntered,IF(ROW()-ROW(Amortization[[#Headers],[利息]])=1,-IPMT(InterestRate/12,1,DurationOfLoan-ROWS($C$4:C233)+1,Amortization[[#This Row],[開始貸款金額]]),IFERROR(-IPMT(InterestRate/12,1,Amortization[[#This Row],[剩下月數]],D234),0)),0)</f>
        <v>937.03516379026212</v>
      </c>
      <c r="F233" s="9">
        <f ca="1">IFERROR(IF(AND(ValuesEntered,Amortization[[#This Row],[還款日]]&lt;&gt;""),-PPMT(InterestRate/12,1,DurationOfLoan-ROWS($C$4:C233)+1,Amortization[[#This Row],[開始貸款金額]]),""),0)</f>
        <v>1489.4688153165284</v>
      </c>
      <c r="G233" s="9">
        <f ca="1">IF(Amortization[[#This Row],[還款日]]="",0,PropertyTaxAmount)</f>
        <v>0</v>
      </c>
      <c r="H233" s="9">
        <f ca="1">IF(Amortization[[#This Row],[還款日]]="",0,Amortization[[#This Row],[利息]]+Amortization[[#This Row],[本金]]+Amortization[[#This Row],[其它月費]])</f>
        <v>2426.5039791067907</v>
      </c>
      <c r="I233" s="9">
        <f ca="1">IF(Amortization[[#This Row],[還款日]]="",0,Amortization[[#This Row],[開始貸款金額]]-Amortization[[#This Row],[本金]])</f>
        <v>249876.04367740324</v>
      </c>
      <c r="J233" s="10">
        <f ca="1">IF(Amortization[[#This Row],[月結餘貸款]]&gt;0,LastRow-ROW(),0)</f>
        <v>130</v>
      </c>
    </row>
    <row r="234" spans="2:10" ht="15" customHeight="1" x14ac:dyDescent="0.3">
      <c r="B234" s="7">
        <f>ROWS($B$4:B234)</f>
        <v>231</v>
      </c>
      <c r="C234" s="8">
        <f ca="1">IF(ValuesEntered,IF(Amortization[[#This Row],['#]]&lt;=DurationOfLoan,IF(ROW()-ROW(Amortization[[#Headers],[還款日]])=1,LoanStart,IF(I233&gt;0,EDATE(C233,1),"")),""),"")</f>
        <v>49921</v>
      </c>
      <c r="D234" s="9">
        <f ca="1">IF(ROW()-ROW(Amortization[[#Headers],[開始貸款金額]])=1,LoanAmount,IF(Amortization[[#This Row],[還款日]]="",0,INDEX(Amortization[], ROW()-4,8)))</f>
        <v>249876.04367740324</v>
      </c>
      <c r="E234" s="9">
        <f ca="1">IF(ValuesEntered,IF(ROW()-ROW(Amortization[[#Headers],[利息]])=1,-IPMT(InterestRate/12,1,DurationOfLoan-ROWS($C$4:C234)+1,Amortization[[#This Row],[開始貸款金額]]),IFERROR(-IPMT(InterestRate/12,1,Amortization[[#This Row],[剩下月數]],D235),0)),0)</f>
        <v>931.42871007760971</v>
      </c>
      <c r="F234" s="9">
        <f ca="1">IFERROR(IF(AND(ValuesEntered,Amortization[[#This Row],[還款日]]&lt;&gt;""),-PPMT(InterestRate/12,1,DurationOfLoan-ROWS($C$4:C234)+1,Amortization[[#This Row],[開始貸款金額]]),""),0)</f>
        <v>1495.0543233739652</v>
      </c>
      <c r="G234" s="9">
        <f ca="1">IF(Amortization[[#This Row],[還款日]]="",0,PropertyTaxAmount)</f>
        <v>0</v>
      </c>
      <c r="H234" s="9">
        <f ca="1">IF(Amortization[[#This Row],[還款日]]="",0,Amortization[[#This Row],[利息]]+Amortization[[#This Row],[本金]]+Amortization[[#This Row],[其它月費]])</f>
        <v>2426.483033451575</v>
      </c>
      <c r="I234" s="9">
        <f ca="1">IF(Amortization[[#This Row],[還款日]]="",0,Amortization[[#This Row],[開始貸款金額]]-Amortization[[#This Row],[本金]])</f>
        <v>248380.98935402927</v>
      </c>
      <c r="J234" s="10">
        <f ca="1">IF(Amortization[[#This Row],[月結餘貸款]]&gt;0,LastRow-ROW(),0)</f>
        <v>129</v>
      </c>
    </row>
    <row r="235" spans="2:10" ht="15" customHeight="1" x14ac:dyDescent="0.3">
      <c r="B235" s="7">
        <f>ROWS($B$4:B235)</f>
        <v>232</v>
      </c>
      <c r="C235" s="8">
        <f ca="1">IF(ValuesEntered,IF(Amortization[[#This Row],['#]]&lt;=DurationOfLoan,IF(ROW()-ROW(Amortization[[#Headers],[還款日]])=1,LoanStart,IF(I234&gt;0,EDATE(C234,1),"")),""),"")</f>
        <v>49951</v>
      </c>
      <c r="D235" s="9">
        <f ca="1">IF(ROW()-ROW(Amortization[[#Headers],[開始貸款金額]])=1,LoanAmount,IF(Amortization[[#This Row],[還款日]]="",0,INDEX(Amortization[], ROW()-4,8)))</f>
        <v>248380.98935402927</v>
      </c>
      <c r="E235" s="9">
        <f ca="1">IF(ValuesEntered,IF(ROW()-ROW(Amortization[[#Headers],[利息]])=1,-IPMT(InterestRate/12,1,DurationOfLoan-ROWS($C$4:C235)+1,Amortization[[#This Row],[開始貸款金額]]),IFERROR(-IPMT(InterestRate/12,1,Amortization[[#This Row],[剩下月數]],D236),0)),0)</f>
        <v>925.80123216353491</v>
      </c>
      <c r="F235" s="9">
        <f ca="1">IFERROR(IF(AND(ValuesEntered,Amortization[[#This Row],[還款日]]&lt;&gt;""),-PPMT(InterestRate/12,1,DurationOfLoan-ROWS($C$4:C235)+1,Amortization[[#This Row],[開始貸款金額]]),""),0)</f>
        <v>1500.6607770866178</v>
      </c>
      <c r="G235" s="9">
        <f ca="1">IF(Amortization[[#This Row],[還款日]]="",0,PropertyTaxAmount)</f>
        <v>0</v>
      </c>
      <c r="H235" s="9">
        <f ca="1">IF(Amortization[[#This Row],[還款日]]="",0,Amortization[[#This Row],[利息]]+Amortization[[#This Row],[本金]]+Amortization[[#This Row],[其它月費]])</f>
        <v>2426.4620092501527</v>
      </c>
      <c r="I235" s="9">
        <f ca="1">IF(Amortization[[#This Row],[還款日]]="",0,Amortization[[#This Row],[開始貸款金額]]-Amortization[[#This Row],[本金]])</f>
        <v>246880.32857694264</v>
      </c>
      <c r="J235" s="10">
        <f ca="1">IF(Amortization[[#This Row],[月結餘貸款]]&gt;0,LastRow-ROW(),0)</f>
        <v>128</v>
      </c>
    </row>
    <row r="236" spans="2:10" ht="15" customHeight="1" x14ac:dyDescent="0.3">
      <c r="B236" s="7">
        <f>ROWS($B$4:B236)</f>
        <v>233</v>
      </c>
      <c r="C236" s="8">
        <f ca="1">IF(ValuesEntered,IF(Amortization[[#This Row],['#]]&lt;=DurationOfLoan,IF(ROW()-ROW(Amortization[[#Headers],[還款日]])=1,LoanStart,IF(I235&gt;0,EDATE(C235,1),"")),""),"")</f>
        <v>49982</v>
      </c>
      <c r="D236" s="9">
        <f ca="1">IF(ROW()-ROW(Amortization[[#Headers],[開始貸款金額]])=1,LoanAmount,IF(Amortization[[#This Row],[還款日]]="",0,INDEX(Amortization[], ROW()-4,8)))</f>
        <v>246880.32857694264</v>
      </c>
      <c r="E236" s="9">
        <f ca="1">IF(ValuesEntered,IF(ROW()-ROW(Amortization[[#Headers],[利息]])=1,-IPMT(InterestRate/12,1,DurationOfLoan-ROWS($C$4:C236)+1,Amortization[[#This Row],[開始貸款金額]]),IFERROR(-IPMT(InterestRate/12,1,Amortization[[#This Row],[剩下月數]],D237),0)),0)</f>
        <v>920.15265120728225</v>
      </c>
      <c r="F236" s="9">
        <f ca="1">IFERROR(IF(AND(ValuesEntered,Amortization[[#This Row],[還款日]]&lt;&gt;""),-PPMT(InterestRate/12,1,DurationOfLoan-ROWS($C$4:C236)+1,Amortization[[#This Row],[開始貸款金額]]),""),0)</f>
        <v>1506.2882550006925</v>
      </c>
      <c r="G236" s="9">
        <f ca="1">IF(Amortization[[#This Row],[還款日]]="",0,PropertyTaxAmount)</f>
        <v>0</v>
      </c>
      <c r="H236" s="9">
        <f ca="1">IF(Amortization[[#This Row],[還款日]]="",0,Amortization[[#This Row],[利息]]+Amortization[[#This Row],[本金]]+Amortization[[#This Row],[其它月費]])</f>
        <v>2426.4409062079749</v>
      </c>
      <c r="I236" s="9">
        <f ca="1">IF(Amortization[[#This Row],[還款日]]="",0,Amortization[[#This Row],[開始貸款金額]]-Amortization[[#This Row],[本金]])</f>
        <v>245374.04032194195</v>
      </c>
      <c r="J236" s="10">
        <f ca="1">IF(Amortization[[#This Row],[月結餘貸款]]&gt;0,LastRow-ROW(),0)</f>
        <v>127</v>
      </c>
    </row>
    <row r="237" spans="2:10" ht="15" customHeight="1" x14ac:dyDescent="0.3">
      <c r="B237" s="7">
        <f>ROWS($B$4:B237)</f>
        <v>234</v>
      </c>
      <c r="C237" s="8">
        <f ca="1">IF(ValuesEntered,IF(Amortization[[#This Row],['#]]&lt;=DurationOfLoan,IF(ROW()-ROW(Amortization[[#Headers],[還款日]])=1,LoanStart,IF(I236&gt;0,EDATE(C236,1),"")),""),"")</f>
        <v>50012</v>
      </c>
      <c r="D237" s="9">
        <f ca="1">IF(ROW()-ROW(Amortization[[#Headers],[開始貸款金額]])=1,LoanAmount,IF(Amortization[[#This Row],[還款日]]="",0,INDEX(Amortization[], ROW()-4,8)))</f>
        <v>245374.04032194195</v>
      </c>
      <c r="E237" s="9">
        <f ca="1">IF(ValuesEntered,IF(ROW()-ROW(Amortization[[#Headers],[利息]])=1,-IPMT(InterestRate/12,1,DurationOfLoan-ROWS($C$4:C237)+1,Amortization[[#This Row],[開始貸款金額]]),IFERROR(-IPMT(InterestRate/12,1,Amortization[[#This Row],[剩下月數]],D238),0)),0)</f>
        <v>914.48288807244376</v>
      </c>
      <c r="F237" s="9">
        <f ca="1">IFERROR(IF(AND(ValuesEntered,Amortization[[#This Row],[還款日]]&lt;&gt;""),-PPMT(InterestRate/12,1,DurationOfLoan-ROWS($C$4:C237)+1,Amortization[[#This Row],[開始貸款金額]]),""),0)</f>
        <v>1511.9368359569455</v>
      </c>
      <c r="G237" s="9">
        <f ca="1">IF(Amortization[[#This Row],[還款日]]="",0,PropertyTaxAmount)</f>
        <v>0</v>
      </c>
      <c r="H237" s="9">
        <f ca="1">IF(Amortization[[#This Row],[還款日]]="",0,Amortization[[#This Row],[利息]]+Amortization[[#This Row],[本金]]+Amortization[[#This Row],[其它月費]])</f>
        <v>2426.4197240293893</v>
      </c>
      <c r="I237" s="9">
        <f ca="1">IF(Amortization[[#This Row],[還款日]]="",0,Amortization[[#This Row],[開始貸款金額]]-Amortization[[#This Row],[本金]])</f>
        <v>243862.10348598502</v>
      </c>
      <c r="J237" s="10">
        <f ca="1">IF(Amortization[[#This Row],[月結餘貸款]]&gt;0,LastRow-ROW(),0)</f>
        <v>126</v>
      </c>
    </row>
    <row r="238" spans="2:10" ht="15" customHeight="1" x14ac:dyDescent="0.3">
      <c r="B238" s="7">
        <f>ROWS($B$4:B238)</f>
        <v>235</v>
      </c>
      <c r="C238" s="8">
        <f ca="1">IF(ValuesEntered,IF(Amortization[[#This Row],['#]]&lt;=DurationOfLoan,IF(ROW()-ROW(Amortization[[#Headers],[還款日]])=1,LoanStart,IF(I237&gt;0,EDATE(C237,1),"")),""),"")</f>
        <v>50043</v>
      </c>
      <c r="D238" s="9">
        <f ca="1">IF(ROW()-ROW(Amortization[[#Headers],[開始貸款金額]])=1,LoanAmount,IF(Amortization[[#This Row],[還款日]]="",0,INDEX(Amortization[], ROW()-4,8)))</f>
        <v>243862.10348598502</v>
      </c>
      <c r="E238" s="9">
        <f ca="1">IF(ValuesEntered,IF(ROW()-ROW(Amortization[[#Headers],[利息]])=1,-IPMT(InterestRate/12,1,DurationOfLoan-ROWS($C$4:C238)+1,Amortization[[#This Row],[開始貸款金額]]),IFERROR(-IPMT(InterestRate/12,1,Amortization[[#This Row],[剩下月數]],D239),0)),0)</f>
        <v>908.79186332584948</v>
      </c>
      <c r="F238" s="9">
        <f ca="1">IFERROR(IF(AND(ValuesEntered,Amortization[[#This Row],[還款日]]&lt;&gt;""),-PPMT(InterestRate/12,1,DurationOfLoan-ROWS($C$4:C238)+1,Amortization[[#This Row],[開始貸款金額]]),""),0)</f>
        <v>1517.6065990917839</v>
      </c>
      <c r="G238" s="9">
        <f ca="1">IF(Amortization[[#This Row],[還款日]]="",0,PropertyTaxAmount)</f>
        <v>0</v>
      </c>
      <c r="H238" s="9">
        <f ca="1">IF(Amortization[[#This Row],[還款日]]="",0,Amortization[[#This Row],[利息]]+Amortization[[#This Row],[本金]]+Amortization[[#This Row],[其它月費]])</f>
        <v>2426.3984624176333</v>
      </c>
      <c r="I238" s="9">
        <f ca="1">IF(Amortization[[#This Row],[還款日]]="",0,Amortization[[#This Row],[開始貸款金額]]-Amortization[[#This Row],[本金]])</f>
        <v>242344.49688689323</v>
      </c>
      <c r="J238" s="10">
        <f ca="1">IF(Amortization[[#This Row],[月結餘貸款]]&gt;0,LastRow-ROW(),0)</f>
        <v>125</v>
      </c>
    </row>
    <row r="239" spans="2:10" ht="15" customHeight="1" x14ac:dyDescent="0.3">
      <c r="B239" s="7">
        <f>ROWS($B$4:B239)</f>
        <v>236</v>
      </c>
      <c r="C239" s="8">
        <f ca="1">IF(ValuesEntered,IF(Amortization[[#This Row],['#]]&lt;=DurationOfLoan,IF(ROW()-ROW(Amortization[[#Headers],[還款日]])=1,LoanStart,IF(I238&gt;0,EDATE(C238,1),"")),""),"")</f>
        <v>50074</v>
      </c>
      <c r="D239" s="9">
        <f ca="1">IF(ROW()-ROW(Amortization[[#Headers],[開始貸款金額]])=1,LoanAmount,IF(Amortization[[#This Row],[還款日]]="",0,INDEX(Amortization[], ROW()-4,8)))</f>
        <v>242344.49688689323</v>
      </c>
      <c r="E239" s="9">
        <f ca="1">IF(ValuesEntered,IF(ROW()-ROW(Amortization[[#Headers],[利息]])=1,-IPMT(InterestRate/12,1,DurationOfLoan-ROWS($C$4:C239)+1,Amortization[[#This Row],[開始貸款金額]]),IFERROR(-IPMT(InterestRate/12,1,Amortization[[#This Row],[剩下月數]],D240),0)),0)</f>
        <v>903.07949723645572</v>
      </c>
      <c r="F239" s="9">
        <f ca="1">IFERROR(IF(AND(ValuesEntered,Amortization[[#This Row],[還款日]]&lt;&gt;""),-PPMT(InterestRate/12,1,DurationOfLoan-ROWS($C$4:C239)+1,Amortization[[#This Row],[開始貸款金額]]),""),0)</f>
        <v>1523.2976238383781</v>
      </c>
      <c r="G239" s="9">
        <f ca="1">IF(Amortization[[#This Row],[還款日]]="",0,PropertyTaxAmount)</f>
        <v>0</v>
      </c>
      <c r="H239" s="9">
        <f ca="1">IF(Amortization[[#This Row],[還款日]]="",0,Amortization[[#This Row],[利息]]+Amortization[[#This Row],[本金]]+Amortization[[#This Row],[其它月費]])</f>
        <v>2426.3771210748337</v>
      </c>
      <c r="I239" s="9">
        <f ca="1">IF(Amortization[[#This Row],[還款日]]="",0,Amortization[[#This Row],[開始貸款金額]]-Amortization[[#This Row],[本金]])</f>
        <v>240821.19926305485</v>
      </c>
      <c r="J239" s="10">
        <f ca="1">IF(Amortization[[#This Row],[月結餘貸款]]&gt;0,LastRow-ROW(),0)</f>
        <v>124</v>
      </c>
    </row>
    <row r="240" spans="2:10" ht="15" customHeight="1" x14ac:dyDescent="0.3">
      <c r="B240" s="7">
        <f>ROWS($B$4:B240)</f>
        <v>237</v>
      </c>
      <c r="C240" s="8">
        <f ca="1">IF(ValuesEntered,IF(Amortization[[#This Row],['#]]&lt;=DurationOfLoan,IF(ROW()-ROW(Amortization[[#Headers],[還款日]])=1,LoanStart,IF(I239&gt;0,EDATE(C239,1),"")),""),"")</f>
        <v>50102</v>
      </c>
      <c r="D240" s="9">
        <f ca="1">IF(ROW()-ROW(Amortization[[#Headers],[開始貸款金額]])=1,LoanAmount,IF(Amortization[[#This Row],[還款日]]="",0,INDEX(Amortization[], ROW()-4,8)))</f>
        <v>240821.19926305485</v>
      </c>
      <c r="E240" s="9">
        <f ca="1">IF(ValuesEntered,IF(ROW()-ROW(Amortization[[#Headers],[利息]])=1,-IPMT(InterestRate/12,1,DurationOfLoan-ROWS($C$4:C240)+1,Amortization[[#This Row],[開始貸款金額]]),IFERROR(-IPMT(InterestRate/12,1,Amortization[[#This Row],[剩下月數]],D241),0)),0)</f>
        <v>897.34570977422652</v>
      </c>
      <c r="F240" s="9">
        <f ca="1">IFERROR(IF(AND(ValuesEntered,Amortization[[#This Row],[還款日]]&lt;&gt;""),-PPMT(InterestRate/12,1,DurationOfLoan-ROWS($C$4:C240)+1,Amortization[[#This Row],[開始貸款金額]]),""),0)</f>
        <v>1529.009989927772</v>
      </c>
      <c r="G240" s="9">
        <f ca="1">IF(Amortization[[#This Row],[還款日]]="",0,PropertyTaxAmount)</f>
        <v>0</v>
      </c>
      <c r="H240" s="9">
        <f ca="1">IF(Amortization[[#This Row],[還款日]]="",0,Amortization[[#This Row],[利息]]+Amortization[[#This Row],[本金]]+Amortization[[#This Row],[其它月費]])</f>
        <v>2426.3556997019987</v>
      </c>
      <c r="I240" s="9">
        <f ca="1">IF(Amortization[[#This Row],[還款日]]="",0,Amortization[[#This Row],[開始貸款金額]]-Amortization[[#This Row],[本金]])</f>
        <v>239292.18927312706</v>
      </c>
      <c r="J240" s="10">
        <f ca="1">IF(Amortization[[#This Row],[月結餘貸款]]&gt;0,LastRow-ROW(),0)</f>
        <v>123</v>
      </c>
    </row>
    <row r="241" spans="2:10" ht="15" customHeight="1" x14ac:dyDescent="0.3">
      <c r="B241" s="7">
        <f>ROWS($B$4:B241)</f>
        <v>238</v>
      </c>
      <c r="C241" s="8">
        <f ca="1">IF(ValuesEntered,IF(Amortization[[#This Row],['#]]&lt;=DurationOfLoan,IF(ROW()-ROW(Amortization[[#Headers],[還款日]])=1,LoanStart,IF(I240&gt;0,EDATE(C240,1),"")),""),"")</f>
        <v>50133</v>
      </c>
      <c r="D241" s="9">
        <f ca="1">IF(ROW()-ROW(Amortization[[#Headers],[開始貸款金額]])=1,LoanAmount,IF(Amortization[[#This Row],[還款日]]="",0,INDEX(Amortization[], ROW()-4,8)))</f>
        <v>239292.18927312706</v>
      </c>
      <c r="E241" s="9">
        <f ca="1">IF(ValuesEntered,IF(ROW()-ROW(Amortization[[#Headers],[利息]])=1,-IPMT(InterestRate/12,1,DurationOfLoan-ROWS($C$4:C241)+1,Amortization[[#This Row],[開始貸款金額]]),IFERROR(-IPMT(InterestRate/12,1,Amortization[[#This Row],[剩下月數]],D242),0)),0)</f>
        <v>891.5904206090139</v>
      </c>
      <c r="F241" s="9">
        <f ca="1">IFERROR(IF(AND(ValuesEntered,Amortization[[#This Row],[還款日]]&lt;&gt;""),-PPMT(InterestRate/12,1,DurationOfLoan-ROWS($C$4:C241)+1,Amortization[[#This Row],[開始貸款金額]]),""),0)</f>
        <v>1534.7437773900012</v>
      </c>
      <c r="G241" s="9">
        <f ca="1">IF(Amortization[[#This Row],[還款日]]="",0,PropertyTaxAmount)</f>
        <v>0</v>
      </c>
      <c r="H241" s="9">
        <f ca="1">IF(Amortization[[#This Row],[還款日]]="",0,Amortization[[#This Row],[利息]]+Amortization[[#This Row],[本金]]+Amortization[[#This Row],[其它月費]])</f>
        <v>2426.334197999015</v>
      </c>
      <c r="I241" s="9">
        <f ca="1">IF(Amortization[[#This Row],[還款日]]="",0,Amortization[[#This Row],[開始貸款金額]]-Amortization[[#This Row],[本金]])</f>
        <v>237757.44549573708</v>
      </c>
      <c r="J241" s="10">
        <f ca="1">IF(Amortization[[#This Row],[月結餘貸款]]&gt;0,LastRow-ROW(),0)</f>
        <v>122</v>
      </c>
    </row>
    <row r="242" spans="2:10" ht="15" customHeight="1" x14ac:dyDescent="0.3">
      <c r="B242" s="7">
        <f>ROWS($B$4:B242)</f>
        <v>239</v>
      </c>
      <c r="C242" s="8">
        <f ca="1">IF(ValuesEntered,IF(Amortization[[#This Row],['#]]&lt;=DurationOfLoan,IF(ROW()-ROW(Amortization[[#Headers],[還款日]])=1,LoanStart,IF(I241&gt;0,EDATE(C241,1),"")),""),"")</f>
        <v>50163</v>
      </c>
      <c r="D242" s="9">
        <f ca="1">IF(ROW()-ROW(Amortization[[#Headers],[開始貸款金額]])=1,LoanAmount,IF(Amortization[[#This Row],[還款日]]="",0,INDEX(Amortization[], ROW()-4,8)))</f>
        <v>237757.44549573708</v>
      </c>
      <c r="E242" s="9">
        <f ca="1">IF(ValuesEntered,IF(ROW()-ROW(Amortization[[#Headers],[利息]])=1,-IPMT(InterestRate/12,1,DurationOfLoan-ROWS($C$4:C242)+1,Amortization[[#This Row],[開始貸款金額]]),IFERROR(-IPMT(InterestRate/12,1,Amortization[[#This Row],[剩下月數]],D243),0)),0)</f>
        <v>885.81354910943207</v>
      </c>
      <c r="F242" s="9">
        <f ca="1">IFERROR(IF(AND(ValuesEntered,Amortization[[#This Row],[還款日]]&lt;&gt;""),-PPMT(InterestRate/12,1,DurationOfLoan-ROWS($C$4:C242)+1,Amortization[[#This Row],[開始貸款金額]]),""),0)</f>
        <v>1540.4990665552134</v>
      </c>
      <c r="G242" s="9">
        <f ca="1">IF(Amortization[[#This Row],[還款日]]="",0,PropertyTaxAmount)</f>
        <v>0</v>
      </c>
      <c r="H242" s="9">
        <f ca="1">IF(Amortization[[#This Row],[還款日]]="",0,Amortization[[#This Row],[利息]]+Amortization[[#This Row],[本金]]+Amortization[[#This Row],[其它月費]])</f>
        <v>2426.3126156646454</v>
      </c>
      <c r="I242" s="9">
        <f ca="1">IF(Amortization[[#This Row],[還款日]]="",0,Amortization[[#This Row],[開始貸款金額]]-Amortization[[#This Row],[本金]])</f>
        <v>236216.94642918187</v>
      </c>
      <c r="J242" s="10">
        <f ca="1">IF(Amortization[[#This Row],[月結餘貸款]]&gt;0,LastRow-ROW(),0)</f>
        <v>121</v>
      </c>
    </row>
    <row r="243" spans="2:10" ht="15" customHeight="1" x14ac:dyDescent="0.3">
      <c r="B243" s="7">
        <f>ROWS($B$4:B243)</f>
        <v>240</v>
      </c>
      <c r="C243" s="8">
        <f ca="1">IF(ValuesEntered,IF(Amortization[[#This Row],['#]]&lt;=DurationOfLoan,IF(ROW()-ROW(Amortization[[#Headers],[還款日]])=1,LoanStart,IF(I242&gt;0,EDATE(C242,1),"")),""),"")</f>
        <v>50194</v>
      </c>
      <c r="D243" s="9">
        <f ca="1">IF(ROW()-ROW(Amortization[[#Headers],[開始貸款金額]])=1,LoanAmount,IF(Amortization[[#This Row],[還款日]]="",0,INDEX(Amortization[], ROW()-4,8)))</f>
        <v>236216.94642918187</v>
      </c>
      <c r="E243" s="9">
        <f ca="1">IF(ValuesEntered,IF(ROW()-ROW(Amortization[[#Headers],[利息]])=1,-IPMT(InterestRate/12,1,DurationOfLoan-ROWS($C$4:C243)+1,Amortization[[#This Row],[開始貸款金額]]),IFERROR(-IPMT(InterestRate/12,1,Amortization[[#This Row],[剩下月數]],D244),0)),0)</f>
        <v>880.01501434172644</v>
      </c>
      <c r="F243" s="9">
        <f ca="1">IFERROR(IF(AND(ValuesEntered,Amortization[[#This Row],[還款日]]&lt;&gt;""),-PPMT(InterestRate/12,1,DurationOfLoan-ROWS($C$4:C243)+1,Amortization[[#This Row],[開始貸款金額]]),""),0)</f>
        <v>1546.2759380547959</v>
      </c>
      <c r="G243" s="9">
        <f ca="1">IF(Amortization[[#This Row],[還款日]]="",0,PropertyTaxAmount)</f>
        <v>0</v>
      </c>
      <c r="H243" s="9">
        <f ca="1">IF(Amortization[[#This Row],[還款日]]="",0,Amortization[[#This Row],[利息]]+Amortization[[#This Row],[本金]]+Amortization[[#This Row],[其它月費]])</f>
        <v>2426.2909523965222</v>
      </c>
      <c r="I243" s="9">
        <f ca="1">IF(Amortization[[#This Row],[還款日]]="",0,Amortization[[#This Row],[開始貸款金額]]-Amortization[[#This Row],[本金]])</f>
        <v>234670.67049112706</v>
      </c>
      <c r="J243" s="10">
        <f ca="1">IF(Amortization[[#This Row],[月結餘貸款]]&gt;0,LastRow-ROW(),0)</f>
        <v>120</v>
      </c>
    </row>
    <row r="244" spans="2:10" ht="15" customHeight="1" x14ac:dyDescent="0.3">
      <c r="B244" s="7">
        <f>ROWS($B$4:B244)</f>
        <v>241</v>
      </c>
      <c r="C244" s="8">
        <f ca="1">IF(ValuesEntered,IF(Amortization[[#This Row],['#]]&lt;=DurationOfLoan,IF(ROW()-ROW(Amortization[[#Headers],[還款日]])=1,LoanStart,IF(I243&gt;0,EDATE(C243,1),"")),""),"")</f>
        <v>50224</v>
      </c>
      <c r="D244" s="9">
        <f ca="1">IF(ROW()-ROW(Amortization[[#Headers],[開始貸款金額]])=1,LoanAmount,IF(Amortization[[#This Row],[還款日]]="",0,INDEX(Amortization[], ROW()-4,8)))</f>
        <v>234670.67049112706</v>
      </c>
      <c r="E244" s="9">
        <f ca="1">IF(ValuesEntered,IF(ROW()-ROW(Amortization[[#Headers],[利息]])=1,-IPMT(InterestRate/12,1,DurationOfLoan-ROWS($C$4:C244)+1,Amortization[[#This Row],[開始貸款金額]]),IFERROR(-IPMT(InterestRate/12,1,Amortization[[#This Row],[剩下月數]],D245),0)),0)</f>
        <v>874.19473506864199</v>
      </c>
      <c r="F244" s="9">
        <f ca="1">IFERROR(IF(AND(ValuesEntered,Amortization[[#This Row],[還款日]]&lt;&gt;""),-PPMT(InterestRate/12,1,DurationOfLoan-ROWS($C$4:C244)+1,Amortization[[#This Row],[開始貸款金額]]),""),0)</f>
        <v>1552.0744728225009</v>
      </c>
      <c r="G244" s="9">
        <f ca="1">IF(Amortization[[#This Row],[還款日]]="",0,PropertyTaxAmount)</f>
        <v>0</v>
      </c>
      <c r="H244" s="9">
        <f ca="1">IF(Amortization[[#This Row],[還款日]]="",0,Amortization[[#This Row],[利息]]+Amortization[[#This Row],[本金]]+Amortization[[#This Row],[其它月費]])</f>
        <v>2426.2692078911427</v>
      </c>
      <c r="I244" s="9">
        <f ca="1">IF(Amortization[[#This Row],[還款日]]="",0,Amortization[[#This Row],[開始貸款金額]]-Amortization[[#This Row],[本金]])</f>
        <v>233118.59601830455</v>
      </c>
      <c r="J244" s="10">
        <f ca="1">IF(Amortization[[#This Row],[月結餘貸款]]&gt;0,LastRow-ROW(),0)</f>
        <v>119</v>
      </c>
    </row>
    <row r="245" spans="2:10" ht="15" customHeight="1" x14ac:dyDescent="0.3">
      <c r="B245" s="7">
        <f>ROWS($B$4:B245)</f>
        <v>242</v>
      </c>
      <c r="C245" s="8">
        <f ca="1">IF(ValuesEntered,IF(Amortization[[#This Row],['#]]&lt;=DurationOfLoan,IF(ROW()-ROW(Amortization[[#Headers],[還款日]])=1,LoanStart,IF(I244&gt;0,EDATE(C244,1),"")),""),"")</f>
        <v>50255</v>
      </c>
      <c r="D245" s="9">
        <f ca="1">IF(ROW()-ROW(Amortization[[#Headers],[開始貸款金額]])=1,LoanAmount,IF(Amortization[[#This Row],[還款日]]="",0,INDEX(Amortization[], ROW()-4,8)))</f>
        <v>233118.59601830455</v>
      </c>
      <c r="E245" s="9">
        <f ca="1">IF(ValuesEntered,IF(ROW()-ROW(Amortization[[#Headers],[利息]])=1,-IPMT(InterestRate/12,1,DurationOfLoan-ROWS($C$4:C245)+1,Amortization[[#This Row],[開始貸款金額]]),IFERROR(-IPMT(InterestRate/12,1,Amortization[[#This Row],[剩下月數]],D246),0)),0)</f>
        <v>868.35262974828356</v>
      </c>
      <c r="F245" s="9">
        <f ca="1">IFERROR(IF(AND(ValuesEntered,Amortization[[#This Row],[還款日]]&lt;&gt;""),-PPMT(InterestRate/12,1,DurationOfLoan-ROWS($C$4:C245)+1,Amortization[[#This Row],[開始貸款金額]]),""),0)</f>
        <v>1557.8947520955855</v>
      </c>
      <c r="G245" s="9">
        <f ca="1">IF(Amortization[[#This Row],[還款日]]="",0,PropertyTaxAmount)</f>
        <v>0</v>
      </c>
      <c r="H245" s="9">
        <f ca="1">IF(Amortization[[#This Row],[還款日]]="",0,Amortization[[#This Row],[利息]]+Amortization[[#This Row],[本金]]+Amortization[[#This Row],[其它月費]])</f>
        <v>2426.2473818438693</v>
      </c>
      <c r="I245" s="9">
        <f ca="1">IF(Amortization[[#This Row],[還款日]]="",0,Amortization[[#This Row],[開始貸款金額]]-Amortization[[#This Row],[本金]])</f>
        <v>231560.70126620895</v>
      </c>
      <c r="J245" s="10">
        <f ca="1">IF(Amortization[[#This Row],[月結餘貸款]]&gt;0,LastRow-ROW(),0)</f>
        <v>118</v>
      </c>
    </row>
    <row r="246" spans="2:10" ht="15" customHeight="1" x14ac:dyDescent="0.3">
      <c r="B246" s="7">
        <f>ROWS($B$4:B246)</f>
        <v>243</v>
      </c>
      <c r="C246" s="8">
        <f ca="1">IF(ValuesEntered,IF(Amortization[[#This Row],['#]]&lt;=DurationOfLoan,IF(ROW()-ROW(Amortization[[#Headers],[還款日]])=1,LoanStart,IF(I245&gt;0,EDATE(C245,1),"")),""),"")</f>
        <v>50286</v>
      </c>
      <c r="D246" s="9">
        <f ca="1">IF(ROW()-ROW(Amortization[[#Headers],[開始貸款金額]])=1,LoanAmount,IF(Amortization[[#This Row],[還款日]]="",0,INDEX(Amortization[], ROW()-4,8)))</f>
        <v>231560.70126620895</v>
      </c>
      <c r="E246" s="9">
        <f ca="1">IF(ValuesEntered,IF(ROW()-ROW(Amortization[[#Headers],[利息]])=1,-IPMT(InterestRate/12,1,DurationOfLoan-ROWS($C$4:C246)+1,Amortization[[#This Row],[開始貸款金額]]),IFERROR(-IPMT(InterestRate/12,1,Amortization[[#This Row],[剩下月數]],D247),0)),0)</f>
        <v>862.48861653297377</v>
      </c>
      <c r="F246" s="9">
        <f ca="1">IFERROR(IF(AND(ValuesEntered,Amortization[[#This Row],[還款日]]&lt;&gt;""),-PPMT(InterestRate/12,1,DurationOfLoan-ROWS($C$4:C246)+1,Amortization[[#This Row],[開始貸款金額]]),""),0)</f>
        <v>1563.7368574159439</v>
      </c>
      <c r="G246" s="9">
        <f ca="1">IF(Amortization[[#This Row],[還款日]]="",0,PropertyTaxAmount)</f>
        <v>0</v>
      </c>
      <c r="H246" s="9">
        <f ca="1">IF(Amortization[[#This Row],[還款日]]="",0,Amortization[[#This Row],[利息]]+Amortization[[#This Row],[本金]]+Amortization[[#This Row],[其它月費]])</f>
        <v>2426.2254739489176</v>
      </c>
      <c r="I246" s="9">
        <f ca="1">IF(Amortization[[#This Row],[還款日]]="",0,Amortization[[#This Row],[開始貸款金額]]-Amortization[[#This Row],[本金]])</f>
        <v>229996.96440879302</v>
      </c>
      <c r="J246" s="10">
        <f ca="1">IF(Amortization[[#This Row],[月結餘貸款]]&gt;0,LastRow-ROW(),0)</f>
        <v>117</v>
      </c>
    </row>
    <row r="247" spans="2:10" ht="15" customHeight="1" x14ac:dyDescent="0.3">
      <c r="B247" s="7">
        <f>ROWS($B$4:B247)</f>
        <v>244</v>
      </c>
      <c r="C247" s="8">
        <f ca="1">IF(ValuesEntered,IF(Amortization[[#This Row],['#]]&lt;=DurationOfLoan,IF(ROW()-ROW(Amortization[[#Headers],[還款日]])=1,LoanStart,IF(I246&gt;0,EDATE(C246,1),"")),""),"")</f>
        <v>50316</v>
      </c>
      <c r="D247" s="9">
        <f ca="1">IF(ROW()-ROW(Amortization[[#Headers],[開始貸款金額]])=1,LoanAmount,IF(Amortization[[#This Row],[還款日]]="",0,INDEX(Amortization[], ROW()-4,8)))</f>
        <v>229996.96440879302</v>
      </c>
      <c r="E247" s="9">
        <f ca="1">IF(ValuesEntered,IF(ROW()-ROW(Amortization[[#Headers],[利息]])=1,-IPMT(InterestRate/12,1,DurationOfLoan-ROWS($C$4:C247)+1,Amortization[[#This Row],[開始貸款金額]]),IFERROR(-IPMT(InterestRate/12,1,Amortization[[#This Row],[剩下月數]],D248),0)),0)</f>
        <v>856.60261326810667</v>
      </c>
      <c r="F247" s="9">
        <f ca="1">IFERROR(IF(AND(ValuesEntered,Amortization[[#This Row],[還款日]]&lt;&gt;""),-PPMT(InterestRate/12,1,DurationOfLoan-ROWS($C$4:C247)+1,Amortization[[#This Row],[開始貸款金額]]),""),0)</f>
        <v>1569.6008706312537</v>
      </c>
      <c r="G247" s="9">
        <f ca="1">IF(Amortization[[#This Row],[還款日]]="",0,PropertyTaxAmount)</f>
        <v>0</v>
      </c>
      <c r="H247" s="9">
        <f ca="1">IF(Amortization[[#This Row],[還款日]]="",0,Amortization[[#This Row],[利息]]+Amortization[[#This Row],[本金]]+Amortization[[#This Row],[其它月費]])</f>
        <v>2426.2034838993604</v>
      </c>
      <c r="I247" s="9">
        <f ca="1">IF(Amortization[[#This Row],[還款日]]="",0,Amortization[[#This Row],[開始貸款金額]]-Amortization[[#This Row],[本金]])</f>
        <v>228427.36353816176</v>
      </c>
      <c r="J247" s="10">
        <f ca="1">IF(Amortization[[#This Row],[月結餘貸款]]&gt;0,LastRow-ROW(),0)</f>
        <v>116</v>
      </c>
    </row>
    <row r="248" spans="2:10" ht="15" customHeight="1" x14ac:dyDescent="0.3">
      <c r="B248" s="7">
        <f>ROWS($B$4:B248)</f>
        <v>245</v>
      </c>
      <c r="C248" s="8">
        <f ca="1">IF(ValuesEntered,IF(Amortization[[#This Row],['#]]&lt;=DurationOfLoan,IF(ROW()-ROW(Amortization[[#Headers],[還款日]])=1,LoanStart,IF(I247&gt;0,EDATE(C247,1),"")),""),"")</f>
        <v>50347</v>
      </c>
      <c r="D248" s="9">
        <f ca="1">IF(ROW()-ROW(Amortization[[#Headers],[開始貸款金額]])=1,LoanAmount,IF(Amortization[[#This Row],[還款日]]="",0,INDEX(Amortization[], ROW()-4,8)))</f>
        <v>228427.36353816176</v>
      </c>
      <c r="E248" s="9">
        <f ca="1">IF(ValuesEntered,IF(ROW()-ROW(Amortization[[#Headers],[利息]])=1,-IPMT(InterestRate/12,1,DurationOfLoan-ROWS($C$4:C248)+1,Amortization[[#This Row],[開始貸款金額]]),IFERROR(-IPMT(InterestRate/12,1,Amortization[[#This Row],[剩下月數]],D249),0)),0)</f>
        <v>850.69453749099614</v>
      </c>
      <c r="F248" s="9">
        <f ca="1">IFERROR(IF(AND(ValuesEntered,Amortization[[#This Row],[還款日]]&lt;&gt;""),-PPMT(InterestRate/12,1,DurationOfLoan-ROWS($C$4:C248)+1,Amortization[[#This Row],[開始貸款金額]]),""),0)</f>
        <v>1575.4868738961211</v>
      </c>
      <c r="G248" s="9">
        <f ca="1">IF(Amortization[[#This Row],[還款日]]="",0,PropertyTaxAmount)</f>
        <v>0</v>
      </c>
      <c r="H248" s="9">
        <f ca="1">IF(Amortization[[#This Row],[還款日]]="",0,Amortization[[#This Row],[利息]]+Amortization[[#This Row],[本金]]+Amortization[[#This Row],[其它月費]])</f>
        <v>2426.1814113871174</v>
      </c>
      <c r="I248" s="9">
        <f ca="1">IF(Amortization[[#This Row],[還款日]]="",0,Amortization[[#This Row],[開始貸款金額]]-Amortization[[#This Row],[本金]])</f>
        <v>226851.87666426564</v>
      </c>
      <c r="J248" s="10">
        <f ca="1">IF(Amortization[[#This Row],[月結餘貸款]]&gt;0,LastRow-ROW(),0)</f>
        <v>115</v>
      </c>
    </row>
    <row r="249" spans="2:10" ht="15" customHeight="1" x14ac:dyDescent="0.3">
      <c r="B249" s="7">
        <f>ROWS($B$4:B249)</f>
        <v>246</v>
      </c>
      <c r="C249" s="8">
        <f ca="1">IF(ValuesEntered,IF(Amortization[[#This Row],['#]]&lt;=DurationOfLoan,IF(ROW()-ROW(Amortization[[#Headers],[還款日]])=1,LoanStart,IF(I248&gt;0,EDATE(C248,1),"")),""),"")</f>
        <v>50377</v>
      </c>
      <c r="D249" s="9">
        <f ca="1">IF(ROW()-ROW(Amortization[[#Headers],[開始貸款金額]])=1,LoanAmount,IF(Amortization[[#This Row],[還款日]]="",0,INDEX(Amortization[], ROW()-4,8)))</f>
        <v>226851.87666426564</v>
      </c>
      <c r="E249" s="9">
        <f ca="1">IF(ValuesEntered,IF(ROW()-ROW(Amortization[[#Headers],[利息]])=1,-IPMT(InterestRate/12,1,DurationOfLoan-ROWS($C$4:C249)+1,Amortization[[#This Row],[開始貸款金額]]),IFERROR(-IPMT(InterestRate/12,1,Amortization[[#This Row],[剩下月數]],D250),0)),0)</f>
        <v>844.7643064297215</v>
      </c>
      <c r="F249" s="9">
        <f ca="1">IFERROR(IF(AND(ValuesEntered,Amortization[[#This Row],[還款日]]&lt;&gt;""),-PPMT(InterestRate/12,1,DurationOfLoan-ROWS($C$4:C249)+1,Amortization[[#This Row],[開始貸款金額]]),""),0)</f>
        <v>1581.3949496732309</v>
      </c>
      <c r="G249" s="9">
        <f ca="1">IF(Amortization[[#This Row],[還款日]]="",0,PropertyTaxAmount)</f>
        <v>0</v>
      </c>
      <c r="H249" s="9">
        <f ca="1">IF(Amortization[[#This Row],[還款日]]="",0,Amortization[[#This Row],[利息]]+Amortization[[#This Row],[本金]]+Amortization[[#This Row],[其它月費]])</f>
        <v>2426.1592561029524</v>
      </c>
      <c r="I249" s="9">
        <f ca="1">IF(Amortization[[#This Row],[還款日]]="",0,Amortization[[#This Row],[開始貸款金額]]-Amortization[[#This Row],[本金]])</f>
        <v>225270.4817145924</v>
      </c>
      <c r="J249" s="10">
        <f ca="1">IF(Amortization[[#This Row],[月結餘貸款]]&gt;0,LastRow-ROW(),0)</f>
        <v>114</v>
      </c>
    </row>
    <row r="250" spans="2:10" ht="15" customHeight="1" x14ac:dyDescent="0.3">
      <c r="B250" s="7">
        <f>ROWS($B$4:B250)</f>
        <v>247</v>
      </c>
      <c r="C250" s="8">
        <f ca="1">IF(ValuesEntered,IF(Amortization[[#This Row],['#]]&lt;=DurationOfLoan,IF(ROW()-ROW(Amortization[[#Headers],[還款日]])=1,LoanStart,IF(I249&gt;0,EDATE(C249,1),"")),""),"")</f>
        <v>50408</v>
      </c>
      <c r="D250" s="9">
        <f ca="1">IF(ROW()-ROW(Amortization[[#Headers],[開始貸款金額]])=1,LoanAmount,IF(Amortization[[#This Row],[還款日]]="",0,INDEX(Amortization[], ROW()-4,8)))</f>
        <v>225270.4817145924</v>
      </c>
      <c r="E250" s="9">
        <f ca="1">IF(ValuesEntered,IF(ROW()-ROW(Amortization[[#Headers],[利息]])=1,-IPMT(InterestRate/12,1,DurationOfLoan-ROWS($C$4:C250)+1,Amortization[[#This Row],[開始貸款金額]]),IFERROR(-IPMT(InterestRate/12,1,Amortization[[#This Row],[剩下月數]],D251),0)),0)</f>
        <v>838.81183700196709</v>
      </c>
      <c r="F250" s="9">
        <f ca="1">IFERROR(IF(AND(ValuesEntered,Amortization[[#This Row],[還款日]]&lt;&gt;""),-PPMT(InterestRate/12,1,DurationOfLoan-ROWS($C$4:C250)+1,Amortization[[#This Row],[開始貸款金額]]),""),0)</f>
        <v>1587.3251807345055</v>
      </c>
      <c r="G250" s="9">
        <f ca="1">IF(Amortization[[#This Row],[還款日]]="",0,PropertyTaxAmount)</f>
        <v>0</v>
      </c>
      <c r="H250" s="9">
        <f ca="1">IF(Amortization[[#This Row],[還款日]]="",0,Amortization[[#This Row],[利息]]+Amortization[[#This Row],[本金]]+Amortization[[#This Row],[其它月費]])</f>
        <v>2426.1370177364724</v>
      </c>
      <c r="I250" s="9">
        <f ca="1">IF(Amortization[[#This Row],[還款日]]="",0,Amortization[[#This Row],[開始貸款金額]]-Amortization[[#This Row],[本金]])</f>
        <v>223683.15653385789</v>
      </c>
      <c r="J250" s="10">
        <f ca="1">IF(Amortization[[#This Row],[月結餘貸款]]&gt;0,LastRow-ROW(),0)</f>
        <v>113</v>
      </c>
    </row>
    <row r="251" spans="2:10" ht="15" customHeight="1" x14ac:dyDescent="0.3">
      <c r="B251" s="7">
        <f>ROWS($B$4:B251)</f>
        <v>248</v>
      </c>
      <c r="C251" s="8">
        <f ca="1">IF(ValuesEntered,IF(Amortization[[#This Row],['#]]&lt;=DurationOfLoan,IF(ROW()-ROW(Amortization[[#Headers],[還款日]])=1,LoanStart,IF(I250&gt;0,EDATE(C250,1),"")),""),"")</f>
        <v>50439</v>
      </c>
      <c r="D251" s="9">
        <f ca="1">IF(ROW()-ROW(Amortization[[#Headers],[開始貸款金額]])=1,LoanAmount,IF(Amortization[[#This Row],[還款日]]="",0,INDEX(Amortization[], ROW()-4,8)))</f>
        <v>223683.15653385789</v>
      </c>
      <c r="E251" s="9">
        <f ca="1">IF(ValuesEntered,IF(ROW()-ROW(Amortization[[#Headers],[利息]])=1,-IPMT(InterestRate/12,1,DurationOfLoan-ROWS($C$4:C251)+1,Amortization[[#This Row],[開始貸款金額]]),IFERROR(-IPMT(InterestRate/12,1,Amortization[[#This Row],[剩下月數]],D252),0)),0)</f>
        <v>832.83704581385859</v>
      </c>
      <c r="F251" s="9">
        <f ca="1">IFERROR(IF(AND(ValuesEntered,Amortization[[#This Row],[還款日]]&lt;&gt;""),-PPMT(InterestRate/12,1,DurationOfLoan-ROWS($C$4:C251)+1,Amortization[[#This Row],[開始貸款金額]]),""),0)</f>
        <v>1593.2776501622602</v>
      </c>
      <c r="G251" s="9">
        <f ca="1">IF(Amortization[[#This Row],[還款日]]="",0,PropertyTaxAmount)</f>
        <v>0</v>
      </c>
      <c r="H251" s="9">
        <f ca="1">IF(Amortization[[#This Row],[還款日]]="",0,Amortization[[#This Row],[利息]]+Amortization[[#This Row],[本金]]+Amortization[[#This Row],[其它月費]])</f>
        <v>2426.114695976119</v>
      </c>
      <c r="I251" s="9">
        <f ca="1">IF(Amortization[[#This Row],[還款日]]="",0,Amortization[[#This Row],[開始貸款金額]]-Amortization[[#This Row],[本金]])</f>
        <v>222089.87888369564</v>
      </c>
      <c r="J251" s="10">
        <f ca="1">IF(Amortization[[#This Row],[月結餘貸款]]&gt;0,LastRow-ROW(),0)</f>
        <v>112</v>
      </c>
    </row>
    <row r="252" spans="2:10" ht="15" customHeight="1" x14ac:dyDescent="0.3">
      <c r="B252" s="7">
        <f>ROWS($B$4:B252)</f>
        <v>249</v>
      </c>
      <c r="C252" s="8">
        <f ca="1">IF(ValuesEntered,IF(Amortization[[#This Row],['#]]&lt;=DurationOfLoan,IF(ROW()-ROW(Amortization[[#Headers],[還款日]])=1,LoanStart,IF(I251&gt;0,EDATE(C251,1),"")),""),"")</f>
        <v>50467</v>
      </c>
      <c r="D252" s="9">
        <f ca="1">IF(ROW()-ROW(Amortization[[#Headers],[開始貸款金額]])=1,LoanAmount,IF(Amortization[[#This Row],[還款日]]="",0,INDEX(Amortization[], ROW()-4,8)))</f>
        <v>222089.87888369564</v>
      </c>
      <c r="E252" s="9">
        <f ca="1">IF(ValuesEntered,IF(ROW()-ROW(Amortization[[#Headers],[利息]])=1,-IPMT(InterestRate/12,1,DurationOfLoan-ROWS($C$4:C252)+1,Amortization[[#This Row],[開始貸款金額]]),IFERROR(-IPMT(InterestRate/12,1,Amortization[[#This Row],[剩下月數]],D253),0)),0)</f>
        <v>826.83984915879466</v>
      </c>
      <c r="F252" s="9">
        <f ca="1">IFERROR(IF(AND(ValuesEntered,Amortization[[#This Row],[還款日]]&lt;&gt;""),-PPMT(InterestRate/12,1,DurationOfLoan-ROWS($C$4:C252)+1,Amortization[[#This Row],[開始貸款金額]]),""),0)</f>
        <v>1599.2524413503686</v>
      </c>
      <c r="G252" s="9">
        <f ca="1">IF(Amortization[[#This Row],[還款日]]="",0,PropertyTaxAmount)</f>
        <v>0</v>
      </c>
      <c r="H252" s="9">
        <f ca="1">IF(Amortization[[#This Row],[還款日]]="",0,Amortization[[#This Row],[利息]]+Amortization[[#This Row],[本金]]+Amortization[[#This Row],[其它月費]])</f>
        <v>2426.0922905091634</v>
      </c>
      <c r="I252" s="9">
        <f ca="1">IF(Amortization[[#This Row],[還款日]]="",0,Amortization[[#This Row],[開始貸款金額]]-Amortization[[#This Row],[本金]])</f>
        <v>220490.62644234527</v>
      </c>
      <c r="J252" s="10">
        <f ca="1">IF(Amortization[[#This Row],[月結餘貸款]]&gt;0,LastRow-ROW(),0)</f>
        <v>111</v>
      </c>
    </row>
    <row r="253" spans="2:10" ht="15" customHeight="1" x14ac:dyDescent="0.3">
      <c r="B253" s="7">
        <f>ROWS($B$4:B253)</f>
        <v>250</v>
      </c>
      <c r="C253" s="8">
        <f ca="1">IF(ValuesEntered,IF(Amortization[[#This Row],['#]]&lt;=DurationOfLoan,IF(ROW()-ROW(Amortization[[#Headers],[還款日]])=1,LoanStart,IF(I252&gt;0,EDATE(C252,1),"")),""),"")</f>
        <v>50498</v>
      </c>
      <c r="D253" s="9">
        <f ca="1">IF(ROW()-ROW(Amortization[[#Headers],[開始貸款金額]])=1,LoanAmount,IF(Amortization[[#This Row],[還款日]]="",0,INDEX(Amortization[], ROW()-4,8)))</f>
        <v>220490.62644234527</v>
      </c>
      <c r="E253" s="9">
        <f ca="1">IF(ValuesEntered,IF(ROW()-ROW(Amortization[[#Headers],[利息]])=1,-IPMT(InterestRate/12,1,DurationOfLoan-ROWS($C$4:C253)+1,Amortization[[#This Row],[開始貸款金額]]),IFERROR(-IPMT(InterestRate/12,1,Amortization[[#This Row],[剩下月數]],D254),0)),0)</f>
        <v>820.82016301627436</v>
      </c>
      <c r="F253" s="9">
        <f ca="1">IFERROR(IF(AND(ValuesEntered,Amortization[[#This Row],[還款日]]&lt;&gt;""),-PPMT(InterestRate/12,1,DurationOfLoan-ROWS($C$4:C253)+1,Amortization[[#This Row],[開始貸款金額]]),""),0)</f>
        <v>1605.2496380054326</v>
      </c>
      <c r="G253" s="9">
        <f ca="1">IF(Amortization[[#This Row],[還款日]]="",0,PropertyTaxAmount)</f>
        <v>0</v>
      </c>
      <c r="H253" s="9">
        <f ca="1">IF(Amortization[[#This Row],[還款日]]="",0,Amortization[[#This Row],[利息]]+Amortization[[#This Row],[本金]]+Amortization[[#This Row],[其它月費]])</f>
        <v>2426.069801021707</v>
      </c>
      <c r="I253" s="9">
        <f ca="1">IF(Amortization[[#This Row],[還款日]]="",0,Amortization[[#This Row],[開始貸款金額]]-Amortization[[#This Row],[本金]])</f>
        <v>218885.37680433984</v>
      </c>
      <c r="J253" s="10">
        <f ca="1">IF(Amortization[[#This Row],[月結餘貸款]]&gt;0,LastRow-ROW(),0)</f>
        <v>110</v>
      </c>
    </row>
    <row r="254" spans="2:10" ht="15" customHeight="1" x14ac:dyDescent="0.3">
      <c r="B254" s="7">
        <f>ROWS($B$4:B254)</f>
        <v>251</v>
      </c>
      <c r="C254" s="8">
        <f ca="1">IF(ValuesEntered,IF(Amortization[[#This Row],['#]]&lt;=DurationOfLoan,IF(ROW()-ROW(Amortization[[#Headers],[還款日]])=1,LoanStart,IF(I253&gt;0,EDATE(C253,1),"")),""),"")</f>
        <v>50528</v>
      </c>
      <c r="D254" s="9">
        <f ca="1">IF(ROW()-ROW(Amortization[[#Headers],[開始貸款金額]])=1,LoanAmount,IF(Amortization[[#This Row],[還款日]]="",0,INDEX(Amortization[], ROW()-4,8)))</f>
        <v>218885.37680433984</v>
      </c>
      <c r="E254" s="9">
        <f ca="1">IF(ValuesEntered,IF(ROW()-ROW(Amortization[[#Headers],[利息]])=1,-IPMT(InterestRate/12,1,DurationOfLoan-ROWS($C$4:C254)+1,Amortization[[#This Row],[開始貸款金額]]),IFERROR(-IPMT(InterestRate/12,1,Amortization[[#This Row],[剩下月數]],D255),0)),0)</f>
        <v>814.7779030507196</v>
      </c>
      <c r="F254" s="9">
        <f ca="1">IFERROR(IF(AND(ValuesEntered,Amortization[[#This Row],[還款日]]&lt;&gt;""),-PPMT(InterestRate/12,1,DurationOfLoan-ROWS($C$4:C254)+1,Amortization[[#This Row],[開始貸款金額]]),""),0)</f>
        <v>1611.2693241479526</v>
      </c>
      <c r="G254" s="9">
        <f ca="1">IF(Amortization[[#This Row],[還款日]]="",0,PropertyTaxAmount)</f>
        <v>0</v>
      </c>
      <c r="H254" s="9">
        <f ca="1">IF(Amortization[[#This Row],[還款日]]="",0,Amortization[[#This Row],[利息]]+Amortization[[#This Row],[本金]]+Amortization[[#This Row],[其它月費]])</f>
        <v>2426.0472271986723</v>
      </c>
      <c r="I254" s="9">
        <f ca="1">IF(Amortization[[#This Row],[還款日]]="",0,Amortization[[#This Row],[開始貸款金額]]-Amortization[[#This Row],[本金]])</f>
        <v>217274.10748019189</v>
      </c>
      <c r="J254" s="10">
        <f ca="1">IF(Amortization[[#This Row],[月結餘貸款]]&gt;0,LastRow-ROW(),0)</f>
        <v>109</v>
      </c>
    </row>
    <row r="255" spans="2:10" ht="15" customHeight="1" x14ac:dyDescent="0.3">
      <c r="B255" s="7">
        <f>ROWS($B$4:B255)</f>
        <v>252</v>
      </c>
      <c r="C255" s="8">
        <f ca="1">IF(ValuesEntered,IF(Amortization[[#This Row],['#]]&lt;=DurationOfLoan,IF(ROW()-ROW(Amortization[[#Headers],[還款日]])=1,LoanStart,IF(I254&gt;0,EDATE(C254,1),"")),""),"")</f>
        <v>50559</v>
      </c>
      <c r="D255" s="9">
        <f ca="1">IF(ROW()-ROW(Amortization[[#Headers],[開始貸款金額]])=1,LoanAmount,IF(Amortization[[#This Row],[還款日]]="",0,INDEX(Amortization[], ROW()-4,8)))</f>
        <v>217274.10748019189</v>
      </c>
      <c r="E255" s="9">
        <f ca="1">IF(ValuesEntered,IF(ROW()-ROW(Amortization[[#Headers],[利息]])=1,-IPMT(InterestRate/12,1,DurationOfLoan-ROWS($C$4:C255)+1,Amortization[[#This Row],[開始貸款金額]]),IFERROR(-IPMT(InterestRate/12,1,Amortization[[#This Row],[剩下月數]],D256),0)),0)</f>
        <v>808.71298461029392</v>
      </c>
      <c r="F255" s="9">
        <f ca="1">IFERROR(IF(AND(ValuesEntered,Amortization[[#This Row],[還款日]]&lt;&gt;""),-PPMT(InterestRate/12,1,DurationOfLoan-ROWS($C$4:C255)+1,Amortization[[#This Row],[開始貸款金額]]),""),0)</f>
        <v>1617.3115841135079</v>
      </c>
      <c r="G255" s="9">
        <f ca="1">IF(Amortization[[#This Row],[還款日]]="",0,PropertyTaxAmount)</f>
        <v>0</v>
      </c>
      <c r="H255" s="9">
        <f ca="1">IF(Amortization[[#This Row],[還款日]]="",0,Amortization[[#This Row],[利息]]+Amortization[[#This Row],[本金]]+Amortization[[#This Row],[其它月費]])</f>
        <v>2426.0245687238021</v>
      </c>
      <c r="I255" s="9">
        <f ca="1">IF(Amortization[[#This Row],[還款日]]="",0,Amortization[[#This Row],[開始貸款金額]]-Amortization[[#This Row],[本金]])</f>
        <v>215656.79589607837</v>
      </c>
      <c r="J255" s="10">
        <f ca="1">IF(Amortization[[#This Row],[月結餘貸款]]&gt;0,LastRow-ROW(),0)</f>
        <v>108</v>
      </c>
    </row>
    <row r="256" spans="2:10" ht="15" customHeight="1" x14ac:dyDescent="0.3">
      <c r="B256" s="7">
        <f>ROWS($B$4:B256)</f>
        <v>253</v>
      </c>
      <c r="C256" s="8">
        <f ca="1">IF(ValuesEntered,IF(Amortization[[#This Row],['#]]&lt;=DurationOfLoan,IF(ROW()-ROW(Amortization[[#Headers],[還款日]])=1,LoanStart,IF(I255&gt;0,EDATE(C255,1),"")),""),"")</f>
        <v>50589</v>
      </c>
      <c r="D256" s="9">
        <f ca="1">IF(ROW()-ROW(Amortization[[#Headers],[開始貸款金額]])=1,LoanAmount,IF(Amortization[[#This Row],[還款日]]="",0,INDEX(Amortization[], ROW()-4,8)))</f>
        <v>215656.79589607837</v>
      </c>
      <c r="E256" s="9">
        <f ca="1">IF(ValuesEntered,IF(ROW()-ROW(Amortization[[#Headers],[利息]])=1,-IPMT(InterestRate/12,1,DurationOfLoan-ROWS($C$4:C256)+1,Amortization[[#This Row],[開始貸款金額]]),IFERROR(-IPMT(InterestRate/12,1,Amortization[[#This Row],[剩下月數]],D257),0)),0)</f>
        <v>802.62532272571661</v>
      </c>
      <c r="F256" s="9">
        <f ca="1">IFERROR(IF(AND(ValuesEntered,Amortization[[#This Row],[還款日]]&lt;&gt;""),-PPMT(InterestRate/12,1,DurationOfLoan-ROWS($C$4:C256)+1,Amortization[[#This Row],[開始貸款金額]]),""),0)</f>
        <v>1623.3765025539333</v>
      </c>
      <c r="G256" s="9">
        <f ca="1">IF(Amortization[[#This Row],[還款日]]="",0,PropertyTaxAmount)</f>
        <v>0</v>
      </c>
      <c r="H256" s="9">
        <f ca="1">IF(Amortization[[#This Row],[還款日]]="",0,Amortization[[#This Row],[利息]]+Amortization[[#This Row],[本金]]+Amortization[[#This Row],[其它月費]])</f>
        <v>2426.0018252796499</v>
      </c>
      <c r="I256" s="9">
        <f ca="1">IF(Amortization[[#This Row],[還款日]]="",0,Amortization[[#This Row],[開始貸款金額]]-Amortization[[#This Row],[本金]])</f>
        <v>214033.41939352444</v>
      </c>
      <c r="J256" s="10">
        <f ca="1">IF(Amortization[[#This Row],[月結餘貸款]]&gt;0,LastRow-ROW(),0)</f>
        <v>107</v>
      </c>
    </row>
    <row r="257" spans="2:10" ht="15" customHeight="1" x14ac:dyDescent="0.3">
      <c r="B257" s="7">
        <f>ROWS($B$4:B257)</f>
        <v>254</v>
      </c>
      <c r="C257" s="8">
        <f ca="1">IF(ValuesEntered,IF(Amortization[[#This Row],['#]]&lt;=DurationOfLoan,IF(ROW()-ROW(Amortization[[#Headers],[還款日]])=1,LoanStart,IF(I256&gt;0,EDATE(C256,1),"")),""),"")</f>
        <v>50620</v>
      </c>
      <c r="D257" s="9">
        <f ca="1">IF(ROW()-ROW(Amortization[[#Headers],[開始貸款金額]])=1,LoanAmount,IF(Amortization[[#This Row],[還款日]]="",0,INDEX(Amortization[], ROW()-4,8)))</f>
        <v>214033.41939352444</v>
      </c>
      <c r="E257" s="9">
        <f ca="1">IF(ValuesEntered,IF(ROW()-ROW(Amortization[[#Headers],[利息]])=1,-IPMT(InterestRate/12,1,DurationOfLoan-ROWS($C$4:C257)+1,Amortization[[#This Row],[開始貸款金額]]),IFERROR(-IPMT(InterestRate/12,1,Amortization[[#This Row],[剩下月數]],D258),0)),0)</f>
        <v>796.51483210907213</v>
      </c>
      <c r="F257" s="9">
        <f ca="1">IFERROR(IF(AND(ValuesEntered,Amortization[[#This Row],[還款日]]&lt;&gt;""),-PPMT(InterestRate/12,1,DurationOfLoan-ROWS($C$4:C257)+1,Amortization[[#This Row],[開始貸款金額]]),""),0)</f>
        <v>1629.4641644385106</v>
      </c>
      <c r="G257" s="9">
        <f ca="1">IF(Amortization[[#This Row],[還款日]]="",0,PropertyTaxAmount)</f>
        <v>0</v>
      </c>
      <c r="H257" s="9">
        <f ca="1">IF(Amortization[[#This Row],[還款日]]="",0,Amortization[[#This Row],[利息]]+Amortization[[#This Row],[本金]]+Amortization[[#This Row],[其它月費]])</f>
        <v>2425.9789965475829</v>
      </c>
      <c r="I257" s="9">
        <f ca="1">IF(Amortization[[#This Row],[還款日]]="",0,Amortization[[#This Row],[開始貸款金額]]-Amortization[[#This Row],[本金]])</f>
        <v>212403.95522908593</v>
      </c>
      <c r="J257" s="10">
        <f ca="1">IF(Amortization[[#This Row],[月結餘貸款]]&gt;0,LastRow-ROW(),0)</f>
        <v>106</v>
      </c>
    </row>
    <row r="258" spans="2:10" ht="15" customHeight="1" x14ac:dyDescent="0.3">
      <c r="B258" s="7">
        <f>ROWS($B$4:B258)</f>
        <v>255</v>
      </c>
      <c r="C258" s="8">
        <f ca="1">IF(ValuesEntered,IF(Amortization[[#This Row],['#]]&lt;=DurationOfLoan,IF(ROW()-ROW(Amortization[[#Headers],[還款日]])=1,LoanStart,IF(I257&gt;0,EDATE(C257,1),"")),""),"")</f>
        <v>50651</v>
      </c>
      <c r="D258" s="9">
        <f ca="1">IF(ROW()-ROW(Amortization[[#Headers],[開始貸款金額]])=1,LoanAmount,IF(Amortization[[#This Row],[還款日]]="",0,INDEX(Amortization[], ROW()-4,8)))</f>
        <v>212403.95522908593</v>
      </c>
      <c r="E258" s="9">
        <f ca="1">IF(ValuesEntered,IF(ROW()-ROW(Amortization[[#Headers],[利息]])=1,-IPMT(InterestRate/12,1,DurationOfLoan-ROWS($C$4:C258)+1,Amortization[[#This Row],[開始貸款金額]]),IFERROR(-IPMT(InterestRate/12,1,Amortization[[#This Row],[剩下月數]],D259),0)),0)</f>
        <v>790.38142715261529</v>
      </c>
      <c r="F258" s="9">
        <f ca="1">IFERROR(IF(AND(ValuesEntered,Amortization[[#This Row],[還款日]]&lt;&gt;""),-PPMT(InterestRate/12,1,DurationOfLoan-ROWS($C$4:C258)+1,Amortization[[#This Row],[開始貸款金額]]),""),0)</f>
        <v>1635.5746550551548</v>
      </c>
      <c r="G258" s="9">
        <f ca="1">IF(Amortization[[#This Row],[還款日]]="",0,PropertyTaxAmount)</f>
        <v>0</v>
      </c>
      <c r="H258" s="9">
        <f ca="1">IF(Amortization[[#This Row],[還款日]]="",0,Amortization[[#This Row],[利息]]+Amortization[[#This Row],[本金]]+Amortization[[#This Row],[其它月費]])</f>
        <v>2425.9560822077701</v>
      </c>
      <c r="I258" s="9">
        <f ca="1">IF(Amortization[[#This Row],[還款日]]="",0,Amortization[[#This Row],[開始貸款金額]]-Amortization[[#This Row],[本金]])</f>
        <v>210768.38057403077</v>
      </c>
      <c r="J258" s="10">
        <f ca="1">IF(Amortization[[#This Row],[月結餘貸款]]&gt;0,LastRow-ROW(),0)</f>
        <v>105</v>
      </c>
    </row>
    <row r="259" spans="2:10" ht="15" customHeight="1" x14ac:dyDescent="0.3">
      <c r="B259" s="7">
        <f>ROWS($B$4:B259)</f>
        <v>256</v>
      </c>
      <c r="C259" s="8">
        <f ca="1">IF(ValuesEntered,IF(Amortization[[#This Row],['#]]&lt;=DurationOfLoan,IF(ROW()-ROW(Amortization[[#Headers],[還款日]])=1,LoanStart,IF(I258&gt;0,EDATE(C258,1),"")),""),"")</f>
        <v>50681</v>
      </c>
      <c r="D259" s="9">
        <f ca="1">IF(ROW()-ROW(Amortization[[#Headers],[開始貸款金額]])=1,LoanAmount,IF(Amortization[[#This Row],[還款日]]="",0,INDEX(Amortization[], ROW()-4,8)))</f>
        <v>210768.38057403077</v>
      </c>
      <c r="E259" s="9">
        <f ca="1">IF(ValuesEntered,IF(ROW()-ROW(Amortization[[#Headers],[利息]])=1,-IPMT(InterestRate/12,1,DurationOfLoan-ROWS($C$4:C259)+1,Amortization[[#This Row],[開始貸款金額]]),IFERROR(-IPMT(InterestRate/12,1,Amortization[[#This Row],[剩下月數]],D260),0)),0)</f>
        <v>784.22502192757179</v>
      </c>
      <c r="F259" s="9">
        <f ca="1">IFERROR(IF(AND(ValuesEntered,Amortization[[#This Row],[還款日]]&lt;&gt;""),-PPMT(InterestRate/12,1,DurationOfLoan-ROWS($C$4:C259)+1,Amortization[[#This Row],[開始貸款金額]]),""),0)</f>
        <v>1641.7080600116117</v>
      </c>
      <c r="G259" s="9">
        <f ca="1">IF(Amortization[[#This Row],[還款日]]="",0,PropertyTaxAmount)</f>
        <v>0</v>
      </c>
      <c r="H259" s="9">
        <f ca="1">IF(Amortization[[#This Row],[還款日]]="",0,Amortization[[#This Row],[利息]]+Amortization[[#This Row],[本金]]+Amortization[[#This Row],[其它月費]])</f>
        <v>2425.9330819391835</v>
      </c>
      <c r="I259" s="9">
        <f ca="1">IF(Amortization[[#This Row],[還款日]]="",0,Amortization[[#This Row],[開始貸款金額]]-Amortization[[#This Row],[本金]])</f>
        <v>209126.67251401916</v>
      </c>
      <c r="J259" s="10">
        <f ca="1">IF(Amortization[[#This Row],[月結餘貸款]]&gt;0,LastRow-ROW(),0)</f>
        <v>104</v>
      </c>
    </row>
    <row r="260" spans="2:10" ht="15" customHeight="1" x14ac:dyDescent="0.3">
      <c r="B260" s="7">
        <f>ROWS($B$4:B260)</f>
        <v>257</v>
      </c>
      <c r="C260" s="8">
        <f ca="1">IF(ValuesEntered,IF(Amortization[[#This Row],['#]]&lt;=DurationOfLoan,IF(ROW()-ROW(Amortization[[#Headers],[還款日]])=1,LoanStart,IF(I259&gt;0,EDATE(C259,1),"")),""),"")</f>
        <v>50712</v>
      </c>
      <c r="D260" s="9">
        <f ca="1">IF(ROW()-ROW(Amortization[[#Headers],[開始貸款金額]])=1,LoanAmount,IF(Amortization[[#This Row],[還款日]]="",0,INDEX(Amortization[], ROW()-4,8)))</f>
        <v>209126.67251401916</v>
      </c>
      <c r="E260" s="9">
        <f ca="1">IF(ValuesEntered,IF(ROW()-ROW(Amortization[[#Headers],[利息]])=1,-IPMT(InterestRate/12,1,DurationOfLoan-ROWS($C$4:C260)+1,Amortization[[#This Row],[開始貸款金額]]),IFERROR(-IPMT(InterestRate/12,1,Amortization[[#This Row],[剩下月數]],D261),0)),0)</f>
        <v>778.04553018293427</v>
      </c>
      <c r="F260" s="9">
        <f ca="1">IFERROR(IF(AND(ValuesEntered,Amortization[[#This Row],[還款日]]&lt;&gt;""),-PPMT(InterestRate/12,1,DurationOfLoan-ROWS($C$4:C260)+1,Amortization[[#This Row],[開始貸款金額]]),""),0)</f>
        <v>1647.8644652366547</v>
      </c>
      <c r="G260" s="9">
        <f ca="1">IF(Amortization[[#This Row],[還款日]]="",0,PropertyTaxAmount)</f>
        <v>0</v>
      </c>
      <c r="H260" s="9">
        <f ca="1">IF(Amortization[[#This Row],[還款日]]="",0,Amortization[[#This Row],[利息]]+Amortization[[#This Row],[本金]]+Amortization[[#This Row],[其它月費]])</f>
        <v>2425.909995419589</v>
      </c>
      <c r="I260" s="9">
        <f ca="1">IF(Amortization[[#This Row],[還款日]]="",0,Amortization[[#This Row],[開始貸款金額]]-Amortization[[#This Row],[本金]])</f>
        <v>207478.80804878249</v>
      </c>
      <c r="J260" s="10">
        <f ca="1">IF(Amortization[[#This Row],[月結餘貸款]]&gt;0,LastRow-ROW(),0)</f>
        <v>103</v>
      </c>
    </row>
    <row r="261" spans="2:10" ht="15" customHeight="1" x14ac:dyDescent="0.3">
      <c r="B261" s="7">
        <f>ROWS($B$4:B261)</f>
        <v>258</v>
      </c>
      <c r="C261" s="8">
        <f ca="1">IF(ValuesEntered,IF(Amortization[[#This Row],['#]]&lt;=DurationOfLoan,IF(ROW()-ROW(Amortization[[#Headers],[還款日]])=1,LoanStart,IF(I260&gt;0,EDATE(C260,1),"")),""),"")</f>
        <v>50742</v>
      </c>
      <c r="D261" s="9">
        <f ca="1">IF(ROW()-ROW(Amortization[[#Headers],[開始貸款金額]])=1,LoanAmount,IF(Amortization[[#This Row],[還款日]]="",0,INDEX(Amortization[], ROW()-4,8)))</f>
        <v>207478.80804878249</v>
      </c>
      <c r="E261" s="9">
        <f ca="1">IF(ValuesEntered,IF(ROW()-ROW(Amortization[[#Headers],[利息]])=1,-IPMT(InterestRate/12,1,DurationOfLoan-ROWS($C$4:C261)+1,Amortization[[#This Row],[開始貸款金額]]),IFERROR(-IPMT(InterestRate/12,1,Amortization[[#This Row],[剩下月數]],D262),0)),0)</f>
        <v>771.84286534425439</v>
      </c>
      <c r="F261" s="9">
        <f ca="1">IFERROR(IF(AND(ValuesEntered,Amortization[[#This Row],[還款日]]&lt;&gt;""),-PPMT(InterestRate/12,1,DurationOfLoan-ROWS($C$4:C261)+1,Amortization[[#This Row],[開始貸款金額]]),""),0)</f>
        <v>1654.0439569812927</v>
      </c>
      <c r="G261" s="9">
        <f ca="1">IF(Amortization[[#This Row],[還款日]]="",0,PropertyTaxAmount)</f>
        <v>0</v>
      </c>
      <c r="H261" s="9">
        <f ca="1">IF(Amortization[[#This Row],[還款日]]="",0,Amortization[[#This Row],[利息]]+Amortization[[#This Row],[本金]]+Amortization[[#This Row],[其它月費]])</f>
        <v>2425.8868223255472</v>
      </c>
      <c r="I261" s="9">
        <f ca="1">IF(Amortization[[#This Row],[還款日]]="",0,Amortization[[#This Row],[開始貸款金額]]-Amortization[[#This Row],[本金]])</f>
        <v>205824.76409180119</v>
      </c>
      <c r="J261" s="10">
        <f ca="1">IF(Amortization[[#This Row],[月結餘貸款]]&gt;0,LastRow-ROW(),0)</f>
        <v>102</v>
      </c>
    </row>
    <row r="262" spans="2:10" ht="15" customHeight="1" x14ac:dyDescent="0.3">
      <c r="B262" s="7">
        <f>ROWS($B$4:B262)</f>
        <v>259</v>
      </c>
      <c r="C262" s="8">
        <f ca="1">IF(ValuesEntered,IF(Amortization[[#This Row],['#]]&lt;=DurationOfLoan,IF(ROW()-ROW(Amortization[[#Headers],[還款日]])=1,LoanStart,IF(I261&gt;0,EDATE(C261,1),"")),""),"")</f>
        <v>50773</v>
      </c>
      <c r="D262" s="9">
        <f ca="1">IF(ROW()-ROW(Amortization[[#Headers],[開始貸款金額]])=1,LoanAmount,IF(Amortization[[#This Row],[還款日]]="",0,INDEX(Amortization[], ROW()-4,8)))</f>
        <v>205824.76409180119</v>
      </c>
      <c r="E262" s="9">
        <f ca="1">IF(ValuesEntered,IF(ROW()-ROW(Amortization[[#Headers],[利息]])=1,-IPMT(InterestRate/12,1,DurationOfLoan-ROWS($C$4:C262)+1,Amortization[[#This Row],[開始貸款金額]]),IFERROR(-IPMT(InterestRate/12,1,Amortization[[#This Row],[剩下月數]],D263),0)),0)</f>
        <v>765.61694051242966</v>
      </c>
      <c r="F262" s="9">
        <f ca="1">IFERROR(IF(AND(ValuesEntered,Amortization[[#This Row],[還款日]]&lt;&gt;""),-PPMT(InterestRate/12,1,DurationOfLoan-ROWS($C$4:C262)+1,Amortization[[#This Row],[開始貸款金額]]),""),0)</f>
        <v>1660.2466218199722</v>
      </c>
      <c r="G262" s="9">
        <f ca="1">IF(Amortization[[#This Row],[還款日]]="",0,PropertyTaxAmount)</f>
        <v>0</v>
      </c>
      <c r="H262" s="9">
        <f ca="1">IF(Amortization[[#This Row],[還款日]]="",0,Amortization[[#This Row],[利息]]+Amortization[[#This Row],[本金]]+Amortization[[#This Row],[其它月費]])</f>
        <v>2425.8635623324017</v>
      </c>
      <c r="I262" s="9">
        <f ca="1">IF(Amortization[[#This Row],[還款日]]="",0,Amortization[[#This Row],[開始貸款金額]]-Amortization[[#This Row],[本金]])</f>
        <v>204164.51746998122</v>
      </c>
      <c r="J262" s="10">
        <f ca="1">IF(Amortization[[#This Row],[月結餘貸款]]&gt;0,LastRow-ROW(),0)</f>
        <v>101</v>
      </c>
    </row>
    <row r="263" spans="2:10" ht="15" customHeight="1" x14ac:dyDescent="0.3">
      <c r="B263" s="7">
        <f>ROWS($B$4:B263)</f>
        <v>260</v>
      </c>
      <c r="C263" s="8">
        <f ca="1">IF(ValuesEntered,IF(Amortization[[#This Row],['#]]&lt;=DurationOfLoan,IF(ROW()-ROW(Amortization[[#Headers],[還款日]])=1,LoanStart,IF(I262&gt;0,EDATE(C262,1),"")),""),"")</f>
        <v>50804</v>
      </c>
      <c r="D263" s="9">
        <f ca="1">IF(ROW()-ROW(Amortization[[#Headers],[開始貸款金額]])=1,LoanAmount,IF(Amortization[[#This Row],[還款日]]="",0,INDEX(Amortization[], ROW()-4,8)))</f>
        <v>204164.51746998122</v>
      </c>
      <c r="E263" s="9">
        <f ca="1">IF(ValuesEntered,IF(ROW()-ROW(Amortization[[#Headers],[利息]])=1,-IPMT(InterestRate/12,1,DurationOfLoan-ROWS($C$4:C263)+1,Amortization[[#This Row],[開始貸款金額]]),IFERROR(-IPMT(InterestRate/12,1,Amortization[[#This Row],[剩下月數]],D264),0)),0)</f>
        <v>759.36766846248531</v>
      </c>
      <c r="F263" s="9">
        <f ca="1">IFERROR(IF(AND(ValuesEntered,Amortization[[#This Row],[還款日]]&lt;&gt;""),-PPMT(InterestRate/12,1,DurationOfLoan-ROWS($C$4:C263)+1,Amortization[[#This Row],[開始貸款金額]]),""),0)</f>
        <v>1666.4725466517975</v>
      </c>
      <c r="G263" s="9">
        <f ca="1">IF(Amortization[[#This Row],[還款日]]="",0,PropertyTaxAmount)</f>
        <v>0</v>
      </c>
      <c r="H263" s="9">
        <f ca="1">IF(Amortization[[#This Row],[還款日]]="",0,Amortization[[#This Row],[利息]]+Amortization[[#This Row],[本金]]+Amortization[[#This Row],[其它月費]])</f>
        <v>2425.8402151142827</v>
      </c>
      <c r="I263" s="9">
        <f ca="1">IF(Amortization[[#This Row],[還款日]]="",0,Amortization[[#This Row],[開始貸款金額]]-Amortization[[#This Row],[本金]])</f>
        <v>202498.04492332943</v>
      </c>
      <c r="J263" s="10">
        <f ca="1">IF(Amortization[[#This Row],[月結餘貸款]]&gt;0,LastRow-ROW(),0)</f>
        <v>100</v>
      </c>
    </row>
    <row r="264" spans="2:10" ht="15" customHeight="1" x14ac:dyDescent="0.3">
      <c r="B264" s="7">
        <f>ROWS($B$4:B264)</f>
        <v>261</v>
      </c>
      <c r="C264" s="8">
        <f ca="1">IF(ValuesEntered,IF(Amortization[[#This Row],['#]]&lt;=DurationOfLoan,IF(ROW()-ROW(Amortization[[#Headers],[還款日]])=1,LoanStart,IF(I263&gt;0,EDATE(C263,1),"")),""),"")</f>
        <v>50832</v>
      </c>
      <c r="D264" s="9">
        <f ca="1">IF(ROW()-ROW(Amortization[[#Headers],[開始貸款金額]])=1,LoanAmount,IF(Amortization[[#This Row],[還款日]]="",0,INDEX(Amortization[], ROW()-4,8)))</f>
        <v>202498.04492332943</v>
      </c>
      <c r="E264" s="9">
        <f ca="1">IF(ValuesEntered,IF(ROW()-ROW(Amortization[[#Headers],[利息]])=1,-IPMT(InterestRate/12,1,DurationOfLoan-ROWS($C$4:C264)+1,Amortization[[#This Row],[開始貸款金額]]),IFERROR(-IPMT(InterestRate/12,1,Amortization[[#This Row],[剩下月數]],D265),0)),0)</f>
        <v>753.09496164235384</v>
      </c>
      <c r="F264" s="9">
        <f ca="1">IFERROR(IF(AND(ValuesEntered,Amortization[[#This Row],[還款日]]&lt;&gt;""),-PPMT(InterestRate/12,1,DurationOfLoan-ROWS($C$4:C264)+1,Amortization[[#This Row],[開始貸款金額]]),""),0)</f>
        <v>1672.7218187017415</v>
      </c>
      <c r="G264" s="9">
        <f ca="1">IF(Amortization[[#This Row],[還款日]]="",0,PropertyTaxAmount)</f>
        <v>0</v>
      </c>
      <c r="H264" s="9">
        <f ca="1">IF(Amortization[[#This Row],[還款日]]="",0,Amortization[[#This Row],[利息]]+Amortization[[#This Row],[本金]]+Amortization[[#This Row],[其它月費]])</f>
        <v>2425.8167803440956</v>
      </c>
      <c r="I264" s="9">
        <f ca="1">IF(Amortization[[#This Row],[還款日]]="",0,Amortization[[#This Row],[開始貸款金額]]-Amortization[[#This Row],[本金]])</f>
        <v>200825.32310462769</v>
      </c>
      <c r="J264" s="10">
        <f ca="1">IF(Amortization[[#This Row],[月結餘貸款]]&gt;0,LastRow-ROW(),0)</f>
        <v>99</v>
      </c>
    </row>
    <row r="265" spans="2:10" ht="15" customHeight="1" x14ac:dyDescent="0.3">
      <c r="B265" s="7">
        <f>ROWS($B$4:B265)</f>
        <v>262</v>
      </c>
      <c r="C265" s="8">
        <f ca="1">IF(ValuesEntered,IF(Amortization[[#This Row],['#]]&lt;=DurationOfLoan,IF(ROW()-ROW(Amortization[[#Headers],[還款日]])=1,LoanStart,IF(I264&gt;0,EDATE(C264,1),"")),""),"")</f>
        <v>50863</v>
      </c>
      <c r="D265" s="9">
        <f ca="1">IF(ROW()-ROW(Amortization[[#Headers],[開始貸款金額]])=1,LoanAmount,IF(Amortization[[#This Row],[還款日]]="",0,INDEX(Amortization[], ROW()-4,8)))</f>
        <v>200825.32310462769</v>
      </c>
      <c r="E265" s="9">
        <f ca="1">IF(ValuesEntered,IF(ROW()-ROW(Amortization[[#Headers],[利息]])=1,-IPMT(InterestRate/12,1,DurationOfLoan-ROWS($C$4:C265)+1,Amortization[[#This Row],[開始貸款金額]]),IFERROR(-IPMT(InterestRate/12,1,Amortization[[#This Row],[剩下月數]],D266),0)),0)</f>
        <v>746.79873217164675</v>
      </c>
      <c r="F265" s="9">
        <f ca="1">IFERROR(IF(AND(ValuesEntered,Amortization[[#This Row],[還款日]]&lt;&gt;""),-PPMT(InterestRate/12,1,DurationOfLoan-ROWS($C$4:C265)+1,Amortization[[#This Row],[開始貸款金額]]),""),0)</f>
        <v>1678.9945255218731</v>
      </c>
      <c r="G265" s="9">
        <f ca="1">IF(Amortization[[#This Row],[還款日]]="",0,PropertyTaxAmount)</f>
        <v>0</v>
      </c>
      <c r="H265" s="9">
        <f ca="1">IF(Amortization[[#This Row],[還款日]]="",0,Amortization[[#This Row],[利息]]+Amortization[[#This Row],[本金]]+Amortization[[#This Row],[其它月費]])</f>
        <v>2425.79325769352</v>
      </c>
      <c r="I265" s="9">
        <f ca="1">IF(Amortization[[#This Row],[還款日]]="",0,Amortization[[#This Row],[開始貸款金額]]-Amortization[[#This Row],[本金]])</f>
        <v>199146.32857910582</v>
      </c>
      <c r="J265" s="10">
        <f ca="1">IF(Amortization[[#This Row],[月結餘貸款]]&gt;0,LastRow-ROW(),0)</f>
        <v>98</v>
      </c>
    </row>
    <row r="266" spans="2:10" ht="15" customHeight="1" x14ac:dyDescent="0.3">
      <c r="B266" s="7">
        <f>ROWS($B$4:B266)</f>
        <v>263</v>
      </c>
      <c r="C266" s="8">
        <f ca="1">IF(ValuesEntered,IF(Amortization[[#This Row],['#]]&lt;=DurationOfLoan,IF(ROW()-ROW(Amortization[[#Headers],[還款日]])=1,LoanStart,IF(I265&gt;0,EDATE(C265,1),"")),""),"")</f>
        <v>50893</v>
      </c>
      <c r="D266" s="9">
        <f ca="1">IF(ROW()-ROW(Amortization[[#Headers],[開始貸款金額]])=1,LoanAmount,IF(Amortization[[#This Row],[還款日]]="",0,INDEX(Amortization[], ROW()-4,8)))</f>
        <v>199146.32857910582</v>
      </c>
      <c r="E266" s="9">
        <f ca="1">IF(ValuesEntered,IF(ROW()-ROW(Amortization[[#Headers],[利息]])=1,-IPMT(InterestRate/12,1,DurationOfLoan-ROWS($C$4:C266)+1,Amortization[[#This Row],[開始貸款金額]]),IFERROR(-IPMT(InterestRate/12,1,Amortization[[#This Row],[剩下月數]],D267),0)),0)</f>
        <v>740.47889184042458</v>
      </c>
      <c r="F266" s="9">
        <f ca="1">IFERROR(IF(AND(ValuesEntered,Amortization[[#This Row],[還款日]]&lt;&gt;""),-PPMT(InterestRate/12,1,DurationOfLoan-ROWS($C$4:C266)+1,Amortization[[#This Row],[開始貸款金額]]),""),0)</f>
        <v>1685.2907549925803</v>
      </c>
      <c r="G266" s="9">
        <f ca="1">IF(Amortization[[#This Row],[還款日]]="",0,PropertyTaxAmount)</f>
        <v>0</v>
      </c>
      <c r="H266" s="9">
        <f ca="1">IF(Amortization[[#This Row],[還款日]]="",0,Amortization[[#This Row],[利息]]+Amortization[[#This Row],[本金]]+Amortization[[#This Row],[其它月費]])</f>
        <v>2425.769646833005</v>
      </c>
      <c r="I266" s="9">
        <f ca="1">IF(Amortization[[#This Row],[還款日]]="",0,Amortization[[#This Row],[開始貸款金額]]-Amortization[[#This Row],[本金]])</f>
        <v>197461.03782411324</v>
      </c>
      <c r="J266" s="10">
        <f ca="1">IF(Amortization[[#This Row],[月結餘貸款]]&gt;0,LastRow-ROW(),0)</f>
        <v>97</v>
      </c>
    </row>
    <row r="267" spans="2:10" ht="15" customHeight="1" x14ac:dyDescent="0.3">
      <c r="B267" s="7">
        <f>ROWS($B$4:B267)</f>
        <v>264</v>
      </c>
      <c r="C267" s="8">
        <f ca="1">IF(ValuesEntered,IF(Amortization[[#This Row],['#]]&lt;=DurationOfLoan,IF(ROW()-ROW(Amortization[[#Headers],[還款日]])=1,LoanStart,IF(I266&gt;0,EDATE(C266,1),"")),""),"")</f>
        <v>50924</v>
      </c>
      <c r="D267" s="9">
        <f ca="1">IF(ROW()-ROW(Amortization[[#Headers],[開始貸款金額]])=1,LoanAmount,IF(Amortization[[#This Row],[還款日]]="",0,INDEX(Amortization[], ROW()-4,8)))</f>
        <v>197461.03782411324</v>
      </c>
      <c r="E267" s="9">
        <f ca="1">IF(ValuesEntered,IF(ROW()-ROW(Amortization[[#Headers],[利息]])=1,-IPMT(InterestRate/12,1,DurationOfLoan-ROWS($C$4:C267)+1,Amortization[[#This Row],[開始貸款金額]]),IFERROR(-IPMT(InterestRate/12,1,Amortization[[#This Row],[剩下月數]],D268),0)),0)</f>
        <v>734.13535210796033</v>
      </c>
      <c r="F267" s="9">
        <f ca="1">IFERROR(IF(AND(ValuesEntered,Amortization[[#This Row],[還款日]]&lt;&gt;""),-PPMT(InterestRate/12,1,DurationOfLoan-ROWS($C$4:C267)+1,Amortization[[#This Row],[開始貸款金額]]),""),0)</f>
        <v>1691.6105953238027</v>
      </c>
      <c r="G267" s="9">
        <f ca="1">IF(Amortization[[#This Row],[還款日]]="",0,PropertyTaxAmount)</f>
        <v>0</v>
      </c>
      <c r="H267" s="9">
        <f ca="1">IF(Amortization[[#This Row],[還款日]]="",0,Amortization[[#This Row],[利息]]+Amortization[[#This Row],[本金]]+Amortization[[#This Row],[其它月費]])</f>
        <v>2425.7459474317629</v>
      </c>
      <c r="I267" s="9">
        <f ca="1">IF(Amortization[[#This Row],[還款日]]="",0,Amortization[[#This Row],[開始貸款金額]]-Amortization[[#This Row],[本金]])</f>
        <v>195769.42722878943</v>
      </c>
      <c r="J267" s="10">
        <f ca="1">IF(Amortization[[#This Row],[月結餘貸款]]&gt;0,LastRow-ROW(),0)</f>
        <v>96</v>
      </c>
    </row>
    <row r="268" spans="2:10" ht="15" customHeight="1" x14ac:dyDescent="0.3">
      <c r="B268" s="7">
        <f>ROWS($B$4:B268)</f>
        <v>265</v>
      </c>
      <c r="C268" s="8">
        <f ca="1">IF(ValuesEntered,IF(Amortization[[#This Row],['#]]&lt;=DurationOfLoan,IF(ROW()-ROW(Amortization[[#Headers],[還款日]])=1,LoanStart,IF(I267&gt;0,EDATE(C267,1),"")),""),"")</f>
        <v>50954</v>
      </c>
      <c r="D268" s="9">
        <f ca="1">IF(ROW()-ROW(Amortization[[#Headers],[開始貸款金額]])=1,LoanAmount,IF(Amortization[[#This Row],[還款日]]="",0,INDEX(Amortization[], ROW()-4,8)))</f>
        <v>195769.42722878943</v>
      </c>
      <c r="E268" s="9">
        <f ca="1">IF(ValuesEntered,IF(ROW()-ROW(Amortization[[#Headers],[利息]])=1,-IPMT(InterestRate/12,1,DurationOfLoan-ROWS($C$4:C268)+1,Amortization[[#This Row],[開始貸款金額]]),IFERROR(-IPMT(InterestRate/12,1,Amortization[[#This Row],[剩下月數]],D269),0)),0)</f>
        <v>727.76802410149935</v>
      </c>
      <c r="F268" s="9">
        <f ca="1">IFERROR(IF(AND(ValuesEntered,Amortization[[#This Row],[還款日]]&lt;&gt;""),-PPMT(InterestRate/12,1,DurationOfLoan-ROWS($C$4:C268)+1,Amortization[[#This Row],[開始貸款金額]]),""),0)</f>
        <v>1697.9541350562663</v>
      </c>
      <c r="G268" s="9">
        <f ca="1">IF(Amortization[[#This Row],[還款日]]="",0,PropertyTaxAmount)</f>
        <v>0</v>
      </c>
      <c r="H268" s="9">
        <f ca="1">IF(Amortization[[#This Row],[還款日]]="",0,Amortization[[#This Row],[利息]]+Amortization[[#This Row],[本金]]+Amortization[[#This Row],[其它月費]])</f>
        <v>2425.7221591577654</v>
      </c>
      <c r="I268" s="9">
        <f ca="1">IF(Amortization[[#This Row],[還款日]]="",0,Amortization[[#This Row],[開始貸款金額]]-Amortization[[#This Row],[本金]])</f>
        <v>194071.47309373316</v>
      </c>
      <c r="J268" s="10">
        <f ca="1">IF(Amortization[[#This Row],[月結餘貸款]]&gt;0,LastRow-ROW(),0)</f>
        <v>95</v>
      </c>
    </row>
    <row r="269" spans="2:10" ht="15" customHeight="1" x14ac:dyDescent="0.3">
      <c r="B269" s="7">
        <f>ROWS($B$4:B269)</f>
        <v>266</v>
      </c>
      <c r="C269" s="8">
        <f ca="1">IF(ValuesEntered,IF(Amortization[[#This Row],['#]]&lt;=DurationOfLoan,IF(ROW()-ROW(Amortization[[#Headers],[還款日]])=1,LoanStart,IF(I268&gt;0,EDATE(C268,1),"")),""),"")</f>
        <v>50985</v>
      </c>
      <c r="D269" s="9">
        <f ca="1">IF(ROW()-ROW(Amortization[[#Headers],[開始貸款金額]])=1,LoanAmount,IF(Amortization[[#This Row],[還款日]]="",0,INDEX(Amortization[], ROW()-4,8)))</f>
        <v>194071.47309373316</v>
      </c>
      <c r="E269" s="9">
        <f ca="1">IF(ValuesEntered,IF(ROW()-ROW(Amortization[[#Headers],[利息]])=1,-IPMT(InterestRate/12,1,DurationOfLoan-ROWS($C$4:C269)+1,Amortization[[#This Row],[開始貸款金額]]),IFERROR(-IPMT(InterestRate/12,1,Amortization[[#This Row],[剩下月數]],D270),0)),0)</f>
        <v>721.37681861501414</v>
      </c>
      <c r="F269" s="9">
        <f ca="1">IFERROR(IF(AND(ValuesEntered,Amortization[[#This Row],[還款日]]&lt;&gt;""),-PPMT(InterestRate/12,1,DurationOfLoan-ROWS($C$4:C269)+1,Amortization[[#This Row],[開始貸款金額]]),""),0)</f>
        <v>1704.3214630627274</v>
      </c>
      <c r="G269" s="9">
        <f ca="1">IF(Amortization[[#This Row],[還款日]]="",0,PropertyTaxAmount)</f>
        <v>0</v>
      </c>
      <c r="H269" s="9">
        <f ca="1">IF(Amortization[[#This Row],[還款日]]="",0,Amortization[[#This Row],[利息]]+Amortization[[#This Row],[本金]]+Amortization[[#This Row],[其它月費]])</f>
        <v>2425.6982816777418</v>
      </c>
      <c r="I269" s="9">
        <f ca="1">IF(Amortization[[#This Row],[還款日]]="",0,Amortization[[#This Row],[開始貸款金額]]-Amortization[[#This Row],[本金]])</f>
        <v>192367.15163067044</v>
      </c>
      <c r="J269" s="10">
        <f ca="1">IF(Amortization[[#This Row],[月結餘貸款]]&gt;0,LastRow-ROW(),0)</f>
        <v>94</v>
      </c>
    </row>
    <row r="270" spans="2:10" ht="15" customHeight="1" x14ac:dyDescent="0.3">
      <c r="B270" s="7">
        <f>ROWS($B$4:B270)</f>
        <v>267</v>
      </c>
      <c r="C270" s="8">
        <f ca="1">IF(ValuesEntered,IF(Amortization[[#This Row],['#]]&lt;=DurationOfLoan,IF(ROW()-ROW(Amortization[[#Headers],[還款日]])=1,LoanStart,IF(I269&gt;0,EDATE(C269,1),"")),""),"")</f>
        <v>51016</v>
      </c>
      <c r="D270" s="9">
        <f ca="1">IF(ROW()-ROW(Amortization[[#Headers],[開始貸款金額]])=1,LoanAmount,IF(Amortization[[#This Row],[還款日]]="",0,INDEX(Amortization[], ROW()-4,8)))</f>
        <v>192367.15163067044</v>
      </c>
      <c r="E270" s="9">
        <f ca="1">IF(ValuesEntered,IF(ROW()-ROW(Amortization[[#Headers],[利息]])=1,-IPMT(InterestRate/12,1,DurationOfLoan-ROWS($C$4:C270)+1,Amortization[[#This Row],[開始貸款金額]]),IFERROR(-IPMT(InterestRate/12,1,Amortization[[#This Row],[剩下月數]],D271),0)),0)</f>
        <v>714.96164610795461</v>
      </c>
      <c r="F270" s="9">
        <f ca="1">IFERROR(IF(AND(ValuesEntered,Amortization[[#This Row],[還款日]]&lt;&gt;""),-PPMT(InterestRate/12,1,DurationOfLoan-ROWS($C$4:C270)+1,Amortization[[#This Row],[開始貸款金額]]),""),0)</f>
        <v>1710.7126685492126</v>
      </c>
      <c r="G270" s="9">
        <f ca="1">IF(Amortization[[#This Row],[還款日]]="",0,PropertyTaxAmount)</f>
        <v>0</v>
      </c>
      <c r="H270" s="9">
        <f ca="1">IF(Amortization[[#This Row],[還款日]]="",0,Amortization[[#This Row],[利息]]+Amortization[[#This Row],[本金]]+Amortization[[#This Row],[其它月費]])</f>
        <v>2425.6743146571671</v>
      </c>
      <c r="I270" s="9">
        <f ca="1">IF(Amortization[[#This Row],[還款日]]="",0,Amortization[[#This Row],[開始貸款金額]]-Amortization[[#This Row],[本金]])</f>
        <v>190656.43896212123</v>
      </c>
      <c r="J270" s="10">
        <f ca="1">IF(Amortization[[#This Row],[月結餘貸款]]&gt;0,LastRow-ROW(),0)</f>
        <v>93</v>
      </c>
    </row>
    <row r="271" spans="2:10" ht="15" customHeight="1" x14ac:dyDescent="0.3">
      <c r="B271" s="7">
        <f>ROWS($B$4:B271)</f>
        <v>268</v>
      </c>
      <c r="C271" s="8">
        <f ca="1">IF(ValuesEntered,IF(Amortization[[#This Row],['#]]&lt;=DurationOfLoan,IF(ROW()-ROW(Amortization[[#Headers],[還款日]])=1,LoanStart,IF(I270&gt;0,EDATE(C270,1),"")),""),"")</f>
        <v>51046</v>
      </c>
      <c r="D271" s="9">
        <f ca="1">IF(ROW()-ROW(Amortization[[#Headers],[開始貸款金額]])=1,LoanAmount,IF(Amortization[[#This Row],[還款日]]="",0,INDEX(Amortization[], ROW()-4,8)))</f>
        <v>190656.43896212123</v>
      </c>
      <c r="E271" s="9">
        <f ca="1">IF(ValuesEntered,IF(ROW()-ROW(Amortization[[#Headers],[利息]])=1,-IPMT(InterestRate/12,1,DurationOfLoan-ROWS($C$4:C271)+1,Amortization[[#This Row],[開始貸款金額]]),IFERROR(-IPMT(InterestRate/12,1,Amortization[[#This Row],[剩下月數]],D272),0)),0)</f>
        <v>708.5224167039936</v>
      </c>
      <c r="F271" s="9">
        <f ca="1">IFERROR(IF(AND(ValuesEntered,Amortization[[#This Row],[還款日]]&lt;&gt;""),-PPMT(InterestRate/12,1,DurationOfLoan-ROWS($C$4:C271)+1,Amortization[[#This Row],[開始貸款金額]]),""),0)</f>
        <v>1717.1278410562725</v>
      </c>
      <c r="G271" s="9">
        <f ca="1">IF(Amortization[[#This Row],[還款日]]="",0,PropertyTaxAmount)</f>
        <v>0</v>
      </c>
      <c r="H271" s="9">
        <f ca="1">IF(Amortization[[#This Row],[還款日]]="",0,Amortization[[#This Row],[利息]]+Amortization[[#This Row],[本金]]+Amortization[[#This Row],[其它月費]])</f>
        <v>2425.650257760266</v>
      </c>
      <c r="I271" s="9">
        <f ca="1">IF(Amortization[[#This Row],[還款日]]="",0,Amortization[[#This Row],[開始貸款金額]]-Amortization[[#This Row],[本金]])</f>
        <v>188939.31112106497</v>
      </c>
      <c r="J271" s="10">
        <f ca="1">IF(Amortization[[#This Row],[月結餘貸款]]&gt;0,LastRow-ROW(),0)</f>
        <v>92</v>
      </c>
    </row>
    <row r="272" spans="2:10" ht="15" customHeight="1" x14ac:dyDescent="0.3">
      <c r="B272" s="7">
        <f>ROWS($B$4:B272)</f>
        <v>269</v>
      </c>
      <c r="C272" s="8">
        <f ca="1">IF(ValuesEntered,IF(Amortization[[#This Row],['#]]&lt;=DurationOfLoan,IF(ROW()-ROW(Amortization[[#Headers],[還款日]])=1,LoanStart,IF(I271&gt;0,EDATE(C271,1),"")),""),"")</f>
        <v>51077</v>
      </c>
      <c r="D272" s="9">
        <f ca="1">IF(ROW()-ROW(Amortization[[#Headers],[開始貸款金額]])=1,LoanAmount,IF(Amortization[[#This Row],[還款日]]="",0,INDEX(Amortization[], ROW()-4,8)))</f>
        <v>188939.31112106497</v>
      </c>
      <c r="E272" s="9">
        <f ca="1">IF(ValuesEntered,IF(ROW()-ROW(Amortization[[#Headers],[利息]])=1,-IPMT(InterestRate/12,1,DurationOfLoan-ROWS($C$4:C272)+1,Amortization[[#This Row],[開始貸款金額]]),IFERROR(-IPMT(InterestRate/12,1,Amortization[[#This Row],[剩下月數]],D273),0)),0)</f>
        <v>702.05904018976776</v>
      </c>
      <c r="F272" s="9">
        <f ca="1">IFERROR(IF(AND(ValuesEntered,Amortization[[#This Row],[還款日]]&lt;&gt;""),-PPMT(InterestRate/12,1,DurationOfLoan-ROWS($C$4:C272)+1,Amortization[[#This Row],[開始貸款金額]]),""),0)</f>
        <v>1723.5670704602333</v>
      </c>
      <c r="G272" s="9">
        <f ca="1">IF(Amortization[[#This Row],[還款日]]="",0,PropertyTaxAmount)</f>
        <v>0</v>
      </c>
      <c r="H272" s="9">
        <f ca="1">IF(Amortization[[#This Row],[還款日]]="",0,Amortization[[#This Row],[利息]]+Amortization[[#This Row],[本金]]+Amortization[[#This Row],[其它月費]])</f>
        <v>2425.626110650001</v>
      </c>
      <c r="I272" s="9">
        <f ca="1">IF(Amortization[[#This Row],[還款日]]="",0,Amortization[[#This Row],[開始貸款金額]]-Amortization[[#This Row],[本金]])</f>
        <v>187215.74405060473</v>
      </c>
      <c r="J272" s="10">
        <f ca="1">IF(Amortization[[#This Row],[月結餘貸款]]&gt;0,LastRow-ROW(),0)</f>
        <v>91</v>
      </c>
    </row>
    <row r="273" spans="2:10" ht="15" customHeight="1" x14ac:dyDescent="0.3">
      <c r="B273" s="7">
        <f>ROWS($B$4:B273)</f>
        <v>270</v>
      </c>
      <c r="C273" s="8">
        <f ca="1">IF(ValuesEntered,IF(Amortization[[#This Row],['#]]&lt;=DurationOfLoan,IF(ROW()-ROW(Amortization[[#Headers],[還款日]])=1,LoanStart,IF(I272&gt;0,EDATE(C272,1),"")),""),"")</f>
        <v>51107</v>
      </c>
      <c r="D273" s="9">
        <f ca="1">IF(ROW()-ROW(Amortization[[#Headers],[開始貸款金額]])=1,LoanAmount,IF(Amortization[[#This Row],[還款日]]="",0,INDEX(Amortization[], ROW()-4,8)))</f>
        <v>187215.74405060473</v>
      </c>
      <c r="E273" s="9">
        <f ca="1">IF(ValuesEntered,IF(ROW()-ROW(Amortization[[#Headers],[利息]])=1,-IPMT(InterestRate/12,1,DurationOfLoan-ROWS($C$4:C273)+1,Amortization[[#This Row],[開始貸款金額]]),IFERROR(-IPMT(InterestRate/12,1,Amortization[[#This Row],[剩下月數]],D274),0)),0)</f>
        <v>695.5714260136134</v>
      </c>
      <c r="F273" s="9">
        <f ca="1">IFERROR(IF(AND(ValuesEntered,Amortization[[#This Row],[還款日]]&lt;&gt;""),-PPMT(InterestRate/12,1,DurationOfLoan-ROWS($C$4:C273)+1,Amortization[[#This Row],[開始貸款金額]]),""),0)</f>
        <v>1730.0304469744597</v>
      </c>
      <c r="G273" s="9">
        <f ca="1">IF(Amortization[[#This Row],[還款日]]="",0,PropertyTaxAmount)</f>
        <v>0</v>
      </c>
      <c r="H273" s="9">
        <f ca="1">IF(Amortization[[#This Row],[還款日]]="",0,Amortization[[#This Row],[利息]]+Amortization[[#This Row],[本金]]+Amortization[[#This Row],[其它月費]])</f>
        <v>2425.601872988073</v>
      </c>
      <c r="I273" s="9">
        <f ca="1">IF(Amortization[[#This Row],[還款日]]="",0,Amortization[[#This Row],[開始貸款金額]]-Amortization[[#This Row],[本金]])</f>
        <v>185485.71360363025</v>
      </c>
      <c r="J273" s="10">
        <f ca="1">IF(Amortization[[#This Row],[月結餘貸款]]&gt;0,LastRow-ROW(),0)</f>
        <v>90</v>
      </c>
    </row>
    <row r="274" spans="2:10" ht="15" customHeight="1" x14ac:dyDescent="0.3">
      <c r="B274" s="7">
        <f>ROWS($B$4:B274)</f>
        <v>271</v>
      </c>
      <c r="C274" s="8">
        <f ca="1">IF(ValuesEntered,IF(Amortization[[#This Row],['#]]&lt;=DurationOfLoan,IF(ROW()-ROW(Amortization[[#Headers],[還款日]])=1,LoanStart,IF(I273&gt;0,EDATE(C273,1),"")),""),"")</f>
        <v>51138</v>
      </c>
      <c r="D274" s="9">
        <f ca="1">IF(ROW()-ROW(Amortization[[#Headers],[開始貸款金額]])=1,LoanAmount,IF(Amortization[[#This Row],[還款日]]="",0,INDEX(Amortization[], ROW()-4,8)))</f>
        <v>185485.71360363025</v>
      </c>
      <c r="E274" s="9">
        <f ca="1">IF(ValuesEntered,IF(ROW()-ROW(Amortization[[#Headers],[利息]])=1,-IPMT(InterestRate/12,1,DurationOfLoan-ROWS($C$4:C274)+1,Amortization[[#This Row],[開始貸款金額]]),IFERROR(-IPMT(InterestRate/12,1,Amortization[[#This Row],[剩下月數]],D275),0)),0)</f>
        <v>689.05948328429849</v>
      </c>
      <c r="F274" s="9">
        <f ca="1">IFERROR(IF(AND(ValuesEntered,Amortization[[#This Row],[還款日]]&lt;&gt;""),-PPMT(InterestRate/12,1,DurationOfLoan-ROWS($C$4:C274)+1,Amortization[[#This Row],[開始貸款金額]]),""),0)</f>
        <v>1736.5180611506132</v>
      </c>
      <c r="G274" s="9">
        <f ca="1">IF(Amortization[[#This Row],[還款日]]="",0,PropertyTaxAmount)</f>
        <v>0</v>
      </c>
      <c r="H274" s="9">
        <f ca="1">IF(Amortization[[#This Row],[還款日]]="",0,Amortization[[#This Row],[利息]]+Amortization[[#This Row],[本金]]+Amortization[[#This Row],[其它月費]])</f>
        <v>2425.5775444349119</v>
      </c>
      <c r="I274" s="9">
        <f ca="1">IF(Amortization[[#This Row],[還款日]]="",0,Amortization[[#This Row],[開始貸款金額]]-Amortization[[#This Row],[本金]])</f>
        <v>183749.19554247963</v>
      </c>
      <c r="J274" s="10">
        <f ca="1">IF(Amortization[[#This Row],[月結餘貸款]]&gt;0,LastRow-ROW(),0)</f>
        <v>89</v>
      </c>
    </row>
    <row r="275" spans="2:10" ht="15" customHeight="1" x14ac:dyDescent="0.3">
      <c r="B275" s="7">
        <f>ROWS($B$4:B275)</f>
        <v>272</v>
      </c>
      <c r="C275" s="8">
        <f ca="1">IF(ValuesEntered,IF(Amortization[[#This Row],['#]]&lt;=DurationOfLoan,IF(ROW()-ROW(Amortization[[#Headers],[還款日]])=1,LoanStart,IF(I274&gt;0,EDATE(C274,1),"")),""),"")</f>
        <v>51169</v>
      </c>
      <c r="D275" s="9">
        <f ca="1">IF(ROW()-ROW(Amortization[[#Headers],[開始貸款金額]])=1,LoanAmount,IF(Amortization[[#This Row],[還款日]]="",0,INDEX(Amortization[], ROW()-4,8)))</f>
        <v>183749.19554247963</v>
      </c>
      <c r="E275" s="9">
        <f ca="1">IF(ValuesEntered,IF(ROW()-ROW(Amortization[[#Headers],[利息]])=1,-IPMT(InterestRate/12,1,DurationOfLoan-ROWS($C$4:C275)+1,Amortization[[#This Row],[開始貸款金額]]),IFERROR(-IPMT(InterestRate/12,1,Amortization[[#This Row],[剩下月數]],D276),0)),0)</f>
        <v>682.52312076974886</v>
      </c>
      <c r="F275" s="9">
        <f ca="1">IFERROR(IF(AND(ValuesEntered,Amortization[[#This Row],[還款日]]&lt;&gt;""),-PPMT(InterestRate/12,1,DurationOfLoan-ROWS($C$4:C275)+1,Amortization[[#This Row],[開始貸款金額]]),""),0)</f>
        <v>1743.030003879928</v>
      </c>
      <c r="G275" s="9">
        <f ca="1">IF(Amortization[[#This Row],[還款日]]="",0,PropertyTaxAmount)</f>
        <v>0</v>
      </c>
      <c r="H275" s="9">
        <f ca="1">IF(Amortization[[#This Row],[還款日]]="",0,Amortization[[#This Row],[利息]]+Amortization[[#This Row],[本金]]+Amortization[[#This Row],[其它月費]])</f>
        <v>2425.5531246496766</v>
      </c>
      <c r="I275" s="9">
        <f ca="1">IF(Amortization[[#This Row],[還款日]]="",0,Amortization[[#This Row],[開始貸款金額]]-Amortization[[#This Row],[本金]])</f>
        <v>182006.16553859971</v>
      </c>
      <c r="J275" s="10">
        <f ca="1">IF(Amortization[[#This Row],[月結餘貸款]]&gt;0,LastRow-ROW(),0)</f>
        <v>88</v>
      </c>
    </row>
    <row r="276" spans="2:10" ht="15" customHeight="1" x14ac:dyDescent="0.3">
      <c r="B276" s="7">
        <f>ROWS($B$4:B276)</f>
        <v>273</v>
      </c>
      <c r="C276" s="8">
        <f ca="1">IF(ValuesEntered,IF(Amortization[[#This Row],['#]]&lt;=DurationOfLoan,IF(ROW()-ROW(Amortization[[#Headers],[還款日]])=1,LoanStart,IF(I275&gt;0,EDATE(C275,1),"")),""),"")</f>
        <v>51198</v>
      </c>
      <c r="D276" s="9">
        <f ca="1">IF(ROW()-ROW(Amortization[[#Headers],[開始貸款金額]])=1,LoanAmount,IF(Amortization[[#This Row],[還款日]]="",0,INDEX(Amortization[], ROW()-4,8)))</f>
        <v>182006.16553859971</v>
      </c>
      <c r="E276" s="9">
        <f ca="1">IF(ValuesEntered,IF(ROW()-ROW(Amortization[[#Headers],[利息]])=1,-IPMT(InterestRate/12,1,DurationOfLoan-ROWS($C$4:C276)+1,Amortization[[#This Row],[開始貸款金額]]),IFERROR(-IPMT(InterestRate/12,1,Amortization[[#This Row],[剩下月數]],D277),0)),0)</f>
        <v>675.96224689576945</v>
      </c>
      <c r="F276" s="9">
        <f ca="1">IFERROR(IF(AND(ValuesEntered,Amortization[[#This Row],[還款日]]&lt;&gt;""),-PPMT(InterestRate/12,1,DurationOfLoan-ROWS($C$4:C276)+1,Amortization[[#This Row],[開始貸款金額]]),""),0)</f>
        <v>1749.5663663944781</v>
      </c>
      <c r="G276" s="9">
        <f ca="1">IF(Amortization[[#This Row],[還款日]]="",0,PropertyTaxAmount)</f>
        <v>0</v>
      </c>
      <c r="H276" s="9">
        <f ca="1">IF(Amortization[[#This Row],[還款日]]="",0,Amortization[[#This Row],[利息]]+Amortization[[#This Row],[本金]]+Amortization[[#This Row],[其它月費]])</f>
        <v>2425.5286132902474</v>
      </c>
      <c r="I276" s="9">
        <f ca="1">IF(Amortization[[#This Row],[還款日]]="",0,Amortization[[#This Row],[開始貸款金額]]-Amortization[[#This Row],[本金]])</f>
        <v>180256.59917220523</v>
      </c>
      <c r="J276" s="10">
        <f ca="1">IF(Amortization[[#This Row],[月結餘貸款]]&gt;0,LastRow-ROW(),0)</f>
        <v>87</v>
      </c>
    </row>
    <row r="277" spans="2:10" ht="15" customHeight="1" x14ac:dyDescent="0.3">
      <c r="B277" s="7">
        <f>ROWS($B$4:B277)</f>
        <v>274</v>
      </c>
      <c r="C277" s="8">
        <f ca="1">IF(ValuesEntered,IF(Amortization[[#This Row],['#]]&lt;=DurationOfLoan,IF(ROW()-ROW(Amortization[[#Headers],[還款日]])=1,LoanStart,IF(I276&gt;0,EDATE(C276,1),"")),""),"")</f>
        <v>51229</v>
      </c>
      <c r="D277" s="9">
        <f ca="1">IF(ROW()-ROW(Amortization[[#Headers],[開始貸款金額]])=1,LoanAmount,IF(Amortization[[#This Row],[還款日]]="",0,INDEX(Amortization[], ROW()-4,8)))</f>
        <v>180256.59917220523</v>
      </c>
      <c r="E277" s="9">
        <f ca="1">IF(ValuesEntered,IF(ROW()-ROW(Amortization[[#Headers],[利息]])=1,-IPMT(InterestRate/12,1,DurationOfLoan-ROWS($C$4:C277)+1,Amortization[[#This Row],[開始貸款金額]]),IFERROR(-IPMT(InterestRate/12,1,Amortization[[#This Row],[剩下月數]],D278),0)),0)</f>
        <v>669.3767697447629</v>
      </c>
      <c r="F277" s="9">
        <f ca="1">IFERROR(IF(AND(ValuesEntered,Amortization[[#This Row],[還款日]]&lt;&gt;""),-PPMT(InterestRate/12,1,DurationOfLoan-ROWS($C$4:C277)+1,Amortization[[#This Row],[開始貸款金額]]),""),0)</f>
        <v>1756.1272402684569</v>
      </c>
      <c r="G277" s="9">
        <f ca="1">IF(Amortization[[#This Row],[還款日]]="",0,PropertyTaxAmount)</f>
        <v>0</v>
      </c>
      <c r="H277" s="9">
        <f ca="1">IF(Amortization[[#This Row],[還款日]]="",0,Amortization[[#This Row],[利息]]+Amortization[[#This Row],[本金]]+Amortization[[#This Row],[其它月費]])</f>
        <v>2425.5040100132201</v>
      </c>
      <c r="I277" s="9">
        <f ca="1">IF(Amortization[[#This Row],[還款日]]="",0,Amortization[[#This Row],[開始貸款金額]]-Amortization[[#This Row],[本金]])</f>
        <v>178500.47193193677</v>
      </c>
      <c r="J277" s="10">
        <f ca="1">IF(Amortization[[#This Row],[月結餘貸款]]&gt;0,LastRow-ROW(),0)</f>
        <v>86</v>
      </c>
    </row>
    <row r="278" spans="2:10" ht="15" customHeight="1" x14ac:dyDescent="0.3">
      <c r="B278" s="7">
        <f>ROWS($B$4:B278)</f>
        <v>275</v>
      </c>
      <c r="C278" s="8">
        <f ca="1">IF(ValuesEntered,IF(Amortization[[#This Row],['#]]&lt;=DurationOfLoan,IF(ROW()-ROW(Amortization[[#Headers],[還款日]])=1,LoanStart,IF(I277&gt;0,EDATE(C277,1),"")),""),"")</f>
        <v>51259</v>
      </c>
      <c r="D278" s="9">
        <f ca="1">IF(ROW()-ROW(Amortization[[#Headers],[開始貸款金額]])=1,LoanAmount,IF(Amortization[[#This Row],[還款日]]="",0,INDEX(Amortization[], ROW()-4,8)))</f>
        <v>178500.47193193677</v>
      </c>
      <c r="E278" s="9">
        <f ca="1">IF(ValuesEntered,IF(ROW()-ROW(Amortization[[#Headers],[利息]])=1,-IPMT(InterestRate/12,1,DurationOfLoan-ROWS($C$4:C278)+1,Amortization[[#This Row],[開始貸款金額]]),IFERROR(-IPMT(InterestRate/12,1,Amortization[[#This Row],[剩下月數]],D279),0)),0)</f>
        <v>662.7665970544399</v>
      </c>
      <c r="F278" s="9">
        <f ca="1">IFERROR(IF(AND(ValuesEntered,Amortization[[#This Row],[還款日]]&lt;&gt;""),-PPMT(InterestRate/12,1,DurationOfLoan-ROWS($C$4:C278)+1,Amortization[[#This Row],[開始貸款金額]]),""),0)</f>
        <v>1762.7127174194638</v>
      </c>
      <c r="G278" s="9">
        <f ca="1">IF(Amortization[[#This Row],[還款日]]="",0,PropertyTaxAmount)</f>
        <v>0</v>
      </c>
      <c r="H278" s="9">
        <f ca="1">IF(Amortization[[#This Row],[還款日]]="",0,Amortization[[#This Row],[利息]]+Amortization[[#This Row],[本金]]+Amortization[[#This Row],[其它月費]])</f>
        <v>2425.4793144739037</v>
      </c>
      <c r="I278" s="9">
        <f ca="1">IF(Amortization[[#This Row],[還款日]]="",0,Amortization[[#This Row],[開始貸款金額]]-Amortization[[#This Row],[本金]])</f>
        <v>176737.75921451731</v>
      </c>
      <c r="J278" s="10">
        <f ca="1">IF(Amortization[[#This Row],[月結餘貸款]]&gt;0,LastRow-ROW(),0)</f>
        <v>85</v>
      </c>
    </row>
    <row r="279" spans="2:10" ht="15" customHeight="1" x14ac:dyDescent="0.3">
      <c r="B279" s="7">
        <f>ROWS($B$4:B279)</f>
        <v>276</v>
      </c>
      <c r="C279" s="8">
        <f ca="1">IF(ValuesEntered,IF(Amortization[[#This Row],['#]]&lt;=DurationOfLoan,IF(ROW()-ROW(Amortization[[#Headers],[還款日]])=1,LoanStart,IF(I278&gt;0,EDATE(C278,1),"")),""),"")</f>
        <v>51290</v>
      </c>
      <c r="D279" s="9">
        <f ca="1">IF(ROW()-ROW(Amortization[[#Headers],[開始貸款金額]])=1,LoanAmount,IF(Amortization[[#This Row],[還款日]]="",0,INDEX(Amortization[], ROW()-4,8)))</f>
        <v>176737.75921451731</v>
      </c>
      <c r="E279" s="9">
        <f ca="1">IF(ValuesEntered,IF(ROW()-ROW(Amortization[[#Headers],[利息]])=1,-IPMT(InterestRate/12,1,DurationOfLoan-ROWS($C$4:C279)+1,Amortization[[#This Row],[開始貸款金額]]),IFERROR(-IPMT(InterestRate/12,1,Amortization[[#This Row],[剩下月數]],D280),0)),0)</f>
        <v>656.13163621652814</v>
      </c>
      <c r="F279" s="9">
        <f ca="1">IFERROR(IF(AND(ValuesEntered,Amortization[[#This Row],[還款日]]&lt;&gt;""),-PPMT(InterestRate/12,1,DurationOfLoan-ROWS($C$4:C279)+1,Amortization[[#This Row],[開始貸款金額]]),""),0)</f>
        <v>1769.3228901097868</v>
      </c>
      <c r="G279" s="9">
        <f ca="1">IF(Amortization[[#This Row],[還款日]]="",0,PropertyTaxAmount)</f>
        <v>0</v>
      </c>
      <c r="H279" s="9">
        <f ca="1">IF(Amortization[[#This Row],[還款日]]="",0,Amortization[[#This Row],[利息]]+Amortization[[#This Row],[本金]]+Amortization[[#This Row],[其它月費]])</f>
        <v>2425.4545263263149</v>
      </c>
      <c r="I279" s="9">
        <f ca="1">IF(Amortization[[#This Row],[還款日]]="",0,Amortization[[#This Row],[開始貸款金額]]-Amortization[[#This Row],[本金]])</f>
        <v>174968.43632440752</v>
      </c>
      <c r="J279" s="10">
        <f ca="1">IF(Amortization[[#This Row],[月結餘貸款]]&gt;0,LastRow-ROW(),0)</f>
        <v>84</v>
      </c>
    </row>
    <row r="280" spans="2:10" ht="15" customHeight="1" x14ac:dyDescent="0.3">
      <c r="B280" s="7">
        <f>ROWS($B$4:B280)</f>
        <v>277</v>
      </c>
      <c r="C280" s="8">
        <f ca="1">IF(ValuesEntered,IF(Amortization[[#This Row],['#]]&lt;=DurationOfLoan,IF(ROW()-ROW(Amortization[[#Headers],[還款日]])=1,LoanStart,IF(I279&gt;0,EDATE(C279,1),"")),""),"")</f>
        <v>51320</v>
      </c>
      <c r="D280" s="9">
        <f ca="1">IF(ROW()-ROW(Amortization[[#Headers],[開始貸款金額]])=1,LoanAmount,IF(Amortization[[#This Row],[還款日]]="",0,INDEX(Amortization[], ROW()-4,8)))</f>
        <v>174968.43632440752</v>
      </c>
      <c r="E280" s="9">
        <f ca="1">IF(ValuesEntered,IF(ROW()-ROW(Amortization[[#Headers],[利息]])=1,-IPMT(InterestRate/12,1,DurationOfLoan-ROWS($C$4:C280)+1,Amortization[[#This Row],[開始貸款金額]]),IFERROR(-IPMT(InterestRate/12,1,Amortization[[#This Row],[剩下月數]],D281),0)),0)</f>
        <v>649.47179427547439</v>
      </c>
      <c r="F280" s="9">
        <f ca="1">IFERROR(IF(AND(ValuesEntered,Amortization[[#This Row],[還款日]]&lt;&gt;""),-PPMT(InterestRate/12,1,DurationOfLoan-ROWS($C$4:C280)+1,Amortization[[#This Row],[開始貸款金額]]),""),0)</f>
        <v>1775.9578509476983</v>
      </c>
      <c r="G280" s="9">
        <f ca="1">IF(Amortization[[#This Row],[還款日]]="",0,PropertyTaxAmount)</f>
        <v>0</v>
      </c>
      <c r="H280" s="9">
        <f ca="1">IF(Amortization[[#This Row],[還款日]]="",0,Amortization[[#This Row],[利息]]+Amortization[[#This Row],[本金]]+Amortization[[#This Row],[其它月費]])</f>
        <v>2425.4296452231729</v>
      </c>
      <c r="I280" s="9">
        <f ca="1">IF(Amortization[[#This Row],[還款日]]="",0,Amortization[[#This Row],[開始貸款金額]]-Amortization[[#This Row],[本金]])</f>
        <v>173192.47847345984</v>
      </c>
      <c r="J280" s="10">
        <f ca="1">IF(Amortization[[#This Row],[月結餘貸款]]&gt;0,LastRow-ROW(),0)</f>
        <v>83</v>
      </c>
    </row>
    <row r="281" spans="2:10" ht="15" customHeight="1" x14ac:dyDescent="0.3">
      <c r="B281" s="7">
        <f>ROWS($B$4:B281)</f>
        <v>278</v>
      </c>
      <c r="C281" s="8">
        <f ca="1">IF(ValuesEntered,IF(Amortization[[#This Row],['#]]&lt;=DurationOfLoan,IF(ROW()-ROW(Amortization[[#Headers],[還款日]])=1,LoanStart,IF(I280&gt;0,EDATE(C280,1),"")),""),"")</f>
        <v>51351</v>
      </c>
      <c r="D281" s="9">
        <f ca="1">IF(ROW()-ROW(Amortization[[#Headers],[開始貸款金額]])=1,LoanAmount,IF(Amortization[[#This Row],[還款日]]="",0,INDEX(Amortization[], ROW()-4,8)))</f>
        <v>173192.47847345984</v>
      </c>
      <c r="E281" s="9">
        <f ca="1">IF(ValuesEntered,IF(ROW()-ROW(Amortization[[#Headers],[利息]])=1,-IPMT(InterestRate/12,1,DurationOfLoan-ROWS($C$4:C281)+1,Amortization[[#This Row],[開始貸款金額]]),IFERROR(-IPMT(InterestRate/12,1,Amortization[[#This Row],[剩下月數]],D282),0)),0)</f>
        <v>642.78697792714161</v>
      </c>
      <c r="F281" s="9">
        <f ca="1">IFERROR(IF(AND(ValuesEntered,Amortization[[#This Row],[還款日]]&lt;&gt;""),-PPMT(InterestRate/12,1,DurationOfLoan-ROWS($C$4:C281)+1,Amortization[[#This Row],[開始貸款金額]]),""),0)</f>
        <v>1782.6176928887526</v>
      </c>
      <c r="G281" s="9">
        <f ca="1">IF(Amortization[[#This Row],[還款日]]="",0,PropertyTaxAmount)</f>
        <v>0</v>
      </c>
      <c r="H281" s="9">
        <f ca="1">IF(Amortization[[#This Row],[還款日]]="",0,Amortization[[#This Row],[利息]]+Amortization[[#This Row],[本金]]+Amortization[[#This Row],[其它月費]])</f>
        <v>2425.404670815894</v>
      </c>
      <c r="I281" s="9">
        <f ca="1">IF(Amortization[[#This Row],[還款日]]="",0,Amortization[[#This Row],[開始貸款金額]]-Amortization[[#This Row],[本金]])</f>
        <v>171409.86078057109</v>
      </c>
      <c r="J281" s="10">
        <f ca="1">IF(Amortization[[#This Row],[月結餘貸款]]&gt;0,LastRow-ROW(),0)</f>
        <v>82</v>
      </c>
    </row>
    <row r="282" spans="2:10" ht="15" customHeight="1" x14ac:dyDescent="0.3">
      <c r="B282" s="7">
        <f>ROWS($B$4:B282)</f>
        <v>279</v>
      </c>
      <c r="C282" s="8">
        <f ca="1">IF(ValuesEntered,IF(Amortization[[#This Row],['#]]&lt;=DurationOfLoan,IF(ROW()-ROW(Amortization[[#Headers],[還款日]])=1,LoanStart,IF(I281&gt;0,EDATE(C281,1),"")),""),"")</f>
        <v>51382</v>
      </c>
      <c r="D282" s="9">
        <f ca="1">IF(ROW()-ROW(Amortization[[#Headers],[開始貸款金額]])=1,LoanAmount,IF(Amortization[[#This Row],[還款日]]="",0,INDEX(Amortization[], ROW()-4,8)))</f>
        <v>171409.86078057109</v>
      </c>
      <c r="E282" s="9">
        <f ca="1">IF(ValuesEntered,IF(ROW()-ROW(Amortization[[#Headers],[利息]])=1,-IPMT(InterestRate/12,1,DurationOfLoan-ROWS($C$4:C282)+1,Amortization[[#This Row],[開始貸款金額]]),IFERROR(-IPMT(InterestRate/12,1,Amortization[[#This Row],[剩下月數]],D283),0)),0)</f>
        <v>636.07709351750248</v>
      </c>
      <c r="F282" s="9">
        <f ca="1">IFERROR(IF(AND(ValuesEntered,Amortization[[#This Row],[還款日]]&lt;&gt;""),-PPMT(InterestRate/12,1,DurationOfLoan-ROWS($C$4:C282)+1,Amortization[[#This Row],[開始貸款金額]]),""),0)</f>
        <v>1789.3025092370854</v>
      </c>
      <c r="G282" s="9">
        <f ca="1">IF(Amortization[[#This Row],[還款日]]="",0,PropertyTaxAmount)</f>
        <v>0</v>
      </c>
      <c r="H282" s="9">
        <f ca="1">IF(Amortization[[#This Row],[還款日]]="",0,Amortization[[#This Row],[利息]]+Amortization[[#This Row],[本金]]+Amortization[[#This Row],[其它月費]])</f>
        <v>2425.3796027545877</v>
      </c>
      <c r="I282" s="9">
        <f ca="1">IF(Amortization[[#This Row],[還款日]]="",0,Amortization[[#This Row],[開始貸款金額]]-Amortization[[#This Row],[本金]])</f>
        <v>169620.55827133401</v>
      </c>
      <c r="J282" s="10">
        <f ca="1">IF(Amortization[[#This Row],[月結餘貸款]]&gt;0,LastRow-ROW(),0)</f>
        <v>81</v>
      </c>
    </row>
    <row r="283" spans="2:10" ht="15" customHeight="1" x14ac:dyDescent="0.3">
      <c r="B283" s="7">
        <f>ROWS($B$4:B283)</f>
        <v>280</v>
      </c>
      <c r="C283" s="8">
        <f ca="1">IF(ValuesEntered,IF(Amortization[[#This Row],['#]]&lt;=DurationOfLoan,IF(ROW()-ROW(Amortization[[#Headers],[還款日]])=1,LoanStart,IF(I282&gt;0,EDATE(C282,1),"")),""),"")</f>
        <v>51412</v>
      </c>
      <c r="D283" s="9">
        <f ca="1">IF(ROW()-ROW(Amortization[[#Headers],[開始貸款金額]])=1,LoanAmount,IF(Amortization[[#This Row],[還款日]]="",0,INDEX(Amortization[], ROW()-4,8)))</f>
        <v>169620.55827133401</v>
      </c>
      <c r="E283" s="9">
        <f ca="1">IF(ValuesEntered,IF(ROW()-ROW(Amortization[[#Headers],[利息]])=1,-IPMT(InterestRate/12,1,DurationOfLoan-ROWS($C$4:C283)+1,Amortization[[#This Row],[開始貸款金額]]),IFERROR(-IPMT(InterestRate/12,1,Amortization[[#This Row],[剩下月數]],D284),0)),0)</f>
        <v>629.34204704132731</v>
      </c>
      <c r="F283" s="9">
        <f ca="1">IFERROR(IF(AND(ValuesEntered,Amortization[[#This Row],[還款日]]&lt;&gt;""),-PPMT(InterestRate/12,1,DurationOfLoan-ROWS($C$4:C283)+1,Amortization[[#This Row],[開始貸款金額]]),""),0)</f>
        <v>1796.0123936467246</v>
      </c>
      <c r="G283" s="9">
        <f ca="1">IF(Amortization[[#This Row],[還款日]]="",0,PropertyTaxAmount)</f>
        <v>0</v>
      </c>
      <c r="H283" s="9">
        <f ca="1">IF(Amortization[[#This Row],[還款日]]="",0,Amortization[[#This Row],[利息]]+Amortization[[#This Row],[本金]]+Amortization[[#This Row],[其它月費]])</f>
        <v>2425.3544406880519</v>
      </c>
      <c r="I283" s="9">
        <f ca="1">IF(Amortization[[#This Row],[還款日]]="",0,Amortization[[#This Row],[開始貸款金額]]-Amortization[[#This Row],[本金]])</f>
        <v>167824.54587768728</v>
      </c>
      <c r="J283" s="10">
        <f ca="1">IF(Amortization[[#This Row],[月結餘貸款]]&gt;0,LastRow-ROW(),0)</f>
        <v>80</v>
      </c>
    </row>
    <row r="284" spans="2:10" ht="15" customHeight="1" x14ac:dyDescent="0.3">
      <c r="B284" s="7">
        <f>ROWS($B$4:B284)</f>
        <v>281</v>
      </c>
      <c r="C284" s="8">
        <f ca="1">IF(ValuesEntered,IF(Amortization[[#This Row],['#]]&lt;=DurationOfLoan,IF(ROW()-ROW(Amortization[[#Headers],[還款日]])=1,LoanStart,IF(I283&gt;0,EDATE(C283,1),"")),""),"")</f>
        <v>51443</v>
      </c>
      <c r="D284" s="9">
        <f ca="1">IF(ROW()-ROW(Amortization[[#Headers],[開始貸款金額]])=1,LoanAmount,IF(Amortization[[#This Row],[還款日]]="",0,INDEX(Amortization[], ROW()-4,8)))</f>
        <v>167824.54587768728</v>
      </c>
      <c r="E284" s="9">
        <f ca="1">IF(ValuesEntered,IF(ROW()-ROW(Amortization[[#Headers],[利息]])=1,-IPMT(InterestRate/12,1,DurationOfLoan-ROWS($C$4:C284)+1,Amortization[[#This Row],[開始貸款金額]]),IFERROR(-IPMT(InterestRate/12,1,Amortization[[#This Row],[剩下月數]],D285),0)),0)</f>
        <v>622.58174414086636</v>
      </c>
      <c r="F284" s="9">
        <f ca="1">IFERROR(IF(AND(ValuesEntered,Amortization[[#This Row],[還款日]]&lt;&gt;""),-PPMT(InterestRate/12,1,DurationOfLoan-ROWS($C$4:C284)+1,Amortization[[#This Row],[開始貸款金額]]),""),0)</f>
        <v>1802.7474401228999</v>
      </c>
      <c r="G284" s="9">
        <f ca="1">IF(Amortization[[#This Row],[還款日]]="",0,PropertyTaxAmount)</f>
        <v>0</v>
      </c>
      <c r="H284" s="9">
        <f ca="1">IF(Amortization[[#This Row],[還款日]]="",0,Amortization[[#This Row],[利息]]+Amortization[[#This Row],[本金]]+Amortization[[#This Row],[其它月費]])</f>
        <v>2425.3291842637664</v>
      </c>
      <c r="I284" s="9">
        <f ca="1">IF(Amortization[[#This Row],[還款日]]="",0,Amortization[[#This Row],[開始貸款金額]]-Amortization[[#This Row],[本金]])</f>
        <v>166021.79843756437</v>
      </c>
      <c r="J284" s="10">
        <f ca="1">IF(Amortization[[#This Row],[月結餘貸款]]&gt;0,LastRow-ROW(),0)</f>
        <v>79</v>
      </c>
    </row>
    <row r="285" spans="2:10" ht="15" customHeight="1" x14ac:dyDescent="0.3">
      <c r="B285" s="7">
        <f>ROWS($B$4:B285)</f>
        <v>282</v>
      </c>
      <c r="C285" s="8">
        <f ca="1">IF(ValuesEntered,IF(Amortization[[#This Row],['#]]&lt;=DurationOfLoan,IF(ROW()-ROW(Amortization[[#Headers],[還款日]])=1,LoanStart,IF(I284&gt;0,EDATE(C284,1),"")),""),"")</f>
        <v>51473</v>
      </c>
      <c r="D285" s="9">
        <f ca="1">IF(ROW()-ROW(Amortization[[#Headers],[開始貸款金額]])=1,LoanAmount,IF(Amortization[[#This Row],[還款日]]="",0,INDEX(Amortization[], ROW()-4,8)))</f>
        <v>166021.79843756437</v>
      </c>
      <c r="E285" s="9">
        <f ca="1">IF(ValuesEntered,IF(ROW()-ROW(Amortization[[#Headers],[利息]])=1,-IPMT(InterestRate/12,1,DurationOfLoan-ROWS($C$4:C285)+1,Amortization[[#This Row],[開始貸款金額]]),IFERROR(-IPMT(InterestRate/12,1,Amortization[[#This Row],[剩下月數]],D286),0)),0)</f>
        <v>615.79609010452873</v>
      </c>
      <c r="F285" s="9">
        <f ca="1">IFERROR(IF(AND(ValuesEntered,Amortization[[#This Row],[還款日]]&lt;&gt;""),-PPMT(InterestRate/12,1,DurationOfLoan-ROWS($C$4:C285)+1,Amortization[[#This Row],[開始貸款金額]]),""),0)</f>
        <v>1809.5077430233605</v>
      </c>
      <c r="G285" s="9">
        <f ca="1">IF(Amortization[[#This Row],[還款日]]="",0,PropertyTaxAmount)</f>
        <v>0</v>
      </c>
      <c r="H285" s="9">
        <f ca="1">IF(Amortization[[#This Row],[還款日]]="",0,Amortization[[#This Row],[利息]]+Amortization[[#This Row],[本金]]+Amortization[[#This Row],[其它月費]])</f>
        <v>2425.3038331278894</v>
      </c>
      <c r="I285" s="9">
        <f ca="1">IF(Amortization[[#This Row],[還款日]]="",0,Amortization[[#This Row],[開始貸款金額]]-Amortization[[#This Row],[本金]])</f>
        <v>164212.29069454101</v>
      </c>
      <c r="J285" s="10">
        <f ca="1">IF(Amortization[[#This Row],[月結餘貸款]]&gt;0,LastRow-ROW(),0)</f>
        <v>78</v>
      </c>
    </row>
    <row r="286" spans="2:10" ht="15" customHeight="1" x14ac:dyDescent="0.3">
      <c r="B286" s="7">
        <f>ROWS($B$4:B286)</f>
        <v>283</v>
      </c>
      <c r="C286" s="8">
        <f ca="1">IF(ValuesEntered,IF(Amortization[[#This Row],['#]]&lt;=DurationOfLoan,IF(ROW()-ROW(Amortization[[#Headers],[還款日]])=1,LoanStart,IF(I285&gt;0,EDATE(C285,1),"")),""),"")</f>
        <v>51504</v>
      </c>
      <c r="D286" s="9">
        <f ca="1">IF(ROW()-ROW(Amortization[[#Headers],[開始貸款金額]])=1,LoanAmount,IF(Amortization[[#This Row],[還款日]]="",0,INDEX(Amortization[], ROW()-4,8)))</f>
        <v>164212.29069454101</v>
      </c>
      <c r="E286" s="9">
        <f ca="1">IF(ValuesEntered,IF(ROW()-ROW(Amortization[[#Headers],[利息]])=1,-IPMT(InterestRate/12,1,DurationOfLoan-ROWS($C$4:C286)+1,Amortization[[#This Row],[開始貸款金額]]),IFERROR(-IPMT(InterestRate/12,1,Amortization[[#This Row],[剩下月數]],D287),0)),0)</f>
        <v>608.98498986555489</v>
      </c>
      <c r="F286" s="9">
        <f ca="1">IFERROR(IF(AND(ValuesEntered,Amortization[[#This Row],[還款日]]&lt;&gt;""),-PPMT(InterestRate/12,1,DurationOfLoan-ROWS($C$4:C286)+1,Amortization[[#This Row],[開始貸款金額]]),""),0)</f>
        <v>1816.293397059698</v>
      </c>
      <c r="G286" s="9">
        <f ca="1">IF(Amortization[[#This Row],[還款日]]="",0,PropertyTaxAmount)</f>
        <v>0</v>
      </c>
      <c r="H286" s="9">
        <f ca="1">IF(Amortization[[#This Row],[還款日]]="",0,Amortization[[#This Row],[利息]]+Amortization[[#This Row],[本金]]+Amortization[[#This Row],[其它月費]])</f>
        <v>2425.278386925253</v>
      </c>
      <c r="I286" s="9">
        <f ca="1">IF(Amortization[[#This Row],[還款日]]="",0,Amortization[[#This Row],[開始貸款金額]]-Amortization[[#This Row],[本金]])</f>
        <v>162395.99729748131</v>
      </c>
      <c r="J286" s="10">
        <f ca="1">IF(Amortization[[#This Row],[月結餘貸款]]&gt;0,LastRow-ROW(),0)</f>
        <v>77</v>
      </c>
    </row>
    <row r="287" spans="2:10" ht="15" customHeight="1" x14ac:dyDescent="0.3">
      <c r="B287" s="7">
        <f>ROWS($B$4:B287)</f>
        <v>284</v>
      </c>
      <c r="C287" s="8">
        <f ca="1">IF(ValuesEntered,IF(Amortization[[#This Row],['#]]&lt;=DurationOfLoan,IF(ROW()-ROW(Amortization[[#Headers],[還款日]])=1,LoanStart,IF(I286&gt;0,EDATE(C286,1),"")),""),"")</f>
        <v>51535</v>
      </c>
      <c r="D287" s="9">
        <f ca="1">IF(ROW()-ROW(Amortization[[#Headers],[開始貸款金額]])=1,LoanAmount,IF(Amortization[[#This Row],[還款日]]="",0,INDEX(Amortization[], ROW()-4,8)))</f>
        <v>162395.99729748131</v>
      </c>
      <c r="E287" s="9">
        <f ca="1">IF(ValuesEntered,IF(ROW()-ROW(Amortization[[#Headers],[利息]])=1,-IPMT(InterestRate/12,1,DurationOfLoan-ROWS($C$4:C287)+1,Amortization[[#This Row],[開始貸款金額]]),IFERROR(-IPMT(InterestRate/12,1,Amortization[[#This Row],[剩下月數]],D288),0)),0)</f>
        <v>602.14834800068479</v>
      </c>
      <c r="F287" s="9">
        <f ca="1">IFERROR(IF(AND(ValuesEntered,Amortization[[#This Row],[還款日]]&lt;&gt;""),-PPMT(InterestRate/12,1,DurationOfLoan-ROWS($C$4:C287)+1,Amortization[[#This Row],[開始貸款金額]]),""),0)</f>
        <v>1823.104497298672</v>
      </c>
      <c r="G287" s="9">
        <f ca="1">IF(Amortization[[#This Row],[還款日]]="",0,PropertyTaxAmount)</f>
        <v>0</v>
      </c>
      <c r="H287" s="9">
        <f ca="1">IF(Amortization[[#This Row],[還款日]]="",0,Amortization[[#This Row],[利息]]+Amortization[[#This Row],[本金]]+Amortization[[#This Row],[其它月費]])</f>
        <v>2425.2528452993565</v>
      </c>
      <c r="I287" s="9">
        <f ca="1">IF(Amortization[[#This Row],[還款日]]="",0,Amortization[[#This Row],[開始貸款金額]]-Amortization[[#This Row],[本金]])</f>
        <v>160572.89280018263</v>
      </c>
      <c r="J287" s="10">
        <f ca="1">IF(Amortization[[#This Row],[月結餘貸款]]&gt;0,LastRow-ROW(),0)</f>
        <v>76</v>
      </c>
    </row>
    <row r="288" spans="2:10" ht="15" customHeight="1" x14ac:dyDescent="0.3">
      <c r="B288" s="7">
        <f>ROWS($B$4:B288)</f>
        <v>285</v>
      </c>
      <c r="C288" s="8">
        <f ca="1">IF(ValuesEntered,IF(Amortization[[#This Row],['#]]&lt;=DurationOfLoan,IF(ROW()-ROW(Amortization[[#Headers],[還款日]])=1,LoanStart,IF(I287&gt;0,EDATE(C287,1),"")),""),"")</f>
        <v>51563</v>
      </c>
      <c r="D288" s="9">
        <f ca="1">IF(ROW()-ROW(Amortization[[#Headers],[開始貸款金額]])=1,LoanAmount,IF(Amortization[[#This Row],[還款日]]="",0,INDEX(Amortization[], ROW()-4,8)))</f>
        <v>160572.89280018263</v>
      </c>
      <c r="E288" s="9">
        <f ca="1">IF(ValuesEntered,IF(ROW()-ROW(Amortization[[#Headers],[利息]])=1,-IPMT(InterestRate/12,1,DurationOfLoan-ROWS($C$4:C288)+1,Amortization[[#This Row],[開始貸款金額]]),IFERROR(-IPMT(InterestRate/12,1,Amortization[[#This Row],[剩下月數]],D289),0)),0)</f>
        <v>595.28606872882153</v>
      </c>
      <c r="F288" s="9">
        <f ca="1">IFERROR(IF(AND(ValuesEntered,Amortization[[#This Row],[還款日]]&lt;&gt;""),-PPMT(InterestRate/12,1,DurationOfLoan-ROWS($C$4:C288)+1,Amortization[[#This Row],[開始貸款金額]]),""),0)</f>
        <v>1829.9411391635417</v>
      </c>
      <c r="G288" s="9">
        <f ca="1">IF(Amortization[[#This Row],[還款日]]="",0,PropertyTaxAmount)</f>
        <v>0</v>
      </c>
      <c r="H288" s="9">
        <f ca="1">IF(Amortization[[#This Row],[還款日]]="",0,Amortization[[#This Row],[利息]]+Amortization[[#This Row],[本金]]+Amortization[[#This Row],[其它月費]])</f>
        <v>2425.2272078923634</v>
      </c>
      <c r="I288" s="9">
        <f ca="1">IF(Amortization[[#This Row],[還款日]]="",0,Amortization[[#This Row],[開始貸款金額]]-Amortization[[#This Row],[本金]])</f>
        <v>158742.95166101909</v>
      </c>
      <c r="J288" s="10">
        <f ca="1">IF(Amortization[[#This Row],[月結餘貸款]]&gt;0,LastRow-ROW(),0)</f>
        <v>75</v>
      </c>
    </row>
    <row r="289" spans="2:10" ht="15" customHeight="1" x14ac:dyDescent="0.3">
      <c r="B289" s="7">
        <f>ROWS($B$4:B289)</f>
        <v>286</v>
      </c>
      <c r="C289" s="8">
        <f ca="1">IF(ValuesEntered,IF(Amortization[[#This Row],['#]]&lt;=DurationOfLoan,IF(ROW()-ROW(Amortization[[#Headers],[還款日]])=1,LoanStart,IF(I288&gt;0,EDATE(C288,1),"")),""),"")</f>
        <v>51594</v>
      </c>
      <c r="D289" s="9">
        <f ca="1">IF(ROW()-ROW(Amortization[[#Headers],[開始貸款金額]])=1,LoanAmount,IF(Amortization[[#This Row],[還款日]]="",0,INDEX(Amortization[], ROW()-4,8)))</f>
        <v>158742.95166101909</v>
      </c>
      <c r="E289" s="9">
        <f ca="1">IF(ValuesEntered,IF(ROW()-ROW(Amortization[[#Headers],[利息]])=1,-IPMT(InterestRate/12,1,DurationOfLoan-ROWS($C$4:C289)+1,Amortization[[#This Row],[開始貸款金額]]),IFERROR(-IPMT(InterestRate/12,1,Amortization[[#This Row],[剩下月數]],D290),0)),0)</f>
        <v>588.39805590968876</v>
      </c>
      <c r="F289" s="9">
        <f ca="1">IFERROR(IF(AND(ValuesEntered,Amortization[[#This Row],[還款日]]&lt;&gt;""),-PPMT(InterestRate/12,1,DurationOfLoan-ROWS($C$4:C289)+1,Amortization[[#This Row],[開始貸款金額]]),""),0)</f>
        <v>1836.8034184354051</v>
      </c>
      <c r="G289" s="9">
        <f ca="1">IF(Amortization[[#This Row],[還款日]]="",0,PropertyTaxAmount)</f>
        <v>0</v>
      </c>
      <c r="H289" s="9">
        <f ca="1">IF(Amortization[[#This Row],[還款日]]="",0,Amortization[[#This Row],[利息]]+Amortization[[#This Row],[本金]]+Amortization[[#This Row],[其它月費]])</f>
        <v>2425.2014743450936</v>
      </c>
      <c r="I289" s="9">
        <f ca="1">IF(Amortization[[#This Row],[還款日]]="",0,Amortization[[#This Row],[開始貸款金額]]-Amortization[[#This Row],[本金]])</f>
        <v>156906.14824258367</v>
      </c>
      <c r="J289" s="10">
        <f ca="1">IF(Amortization[[#This Row],[月結餘貸款]]&gt;0,LastRow-ROW(),0)</f>
        <v>74</v>
      </c>
    </row>
    <row r="290" spans="2:10" ht="15" customHeight="1" x14ac:dyDescent="0.3">
      <c r="B290" s="7">
        <f>ROWS($B$4:B290)</f>
        <v>287</v>
      </c>
      <c r="C290" s="8">
        <f ca="1">IF(ValuesEntered,IF(Amortization[[#This Row],['#]]&lt;=DurationOfLoan,IF(ROW()-ROW(Amortization[[#Headers],[還款日]])=1,LoanStart,IF(I289&gt;0,EDATE(C289,1),"")),""),"")</f>
        <v>51624</v>
      </c>
      <c r="D290" s="9">
        <f ca="1">IF(ROW()-ROW(Amortization[[#Headers],[開始貸款金額]])=1,LoanAmount,IF(Amortization[[#This Row],[還款日]]="",0,INDEX(Amortization[], ROW()-4,8)))</f>
        <v>156906.14824258367</v>
      </c>
      <c r="E290" s="9">
        <f ca="1">IF(ValuesEntered,IF(ROW()-ROW(Amortization[[#Headers],[利息]])=1,-IPMT(InterestRate/12,1,DurationOfLoan-ROWS($C$4:C290)+1,Amortization[[#This Row],[開始貸款金額]]),IFERROR(-IPMT(InterestRate/12,1,Amortization[[#This Row],[剩下月數]],D291),0)),0)</f>
        <v>581.48421304248427</v>
      </c>
      <c r="F290" s="9">
        <f ca="1">IFERROR(IF(AND(ValuesEntered,Amortization[[#This Row],[還款日]]&lt;&gt;""),-PPMT(InterestRate/12,1,DurationOfLoan-ROWS($C$4:C290)+1,Amortization[[#This Row],[開始貸款金額]]),""),0)</f>
        <v>1843.6914312545377</v>
      </c>
      <c r="G290" s="9">
        <f ca="1">IF(Amortization[[#This Row],[還款日]]="",0,PropertyTaxAmount)</f>
        <v>0</v>
      </c>
      <c r="H290" s="9">
        <f ca="1">IF(Amortization[[#This Row],[還款日]]="",0,Amortization[[#This Row],[利息]]+Amortization[[#This Row],[本金]]+Amortization[[#This Row],[其它月費]])</f>
        <v>2425.1756442970218</v>
      </c>
      <c r="I290" s="9">
        <f ca="1">IF(Amortization[[#This Row],[還款日]]="",0,Amortization[[#This Row],[開始貸款金額]]-Amortization[[#This Row],[本金]])</f>
        <v>155062.45681132915</v>
      </c>
      <c r="J290" s="10">
        <f ca="1">IF(Amortization[[#This Row],[月結餘貸款]]&gt;0,LastRow-ROW(),0)</f>
        <v>73</v>
      </c>
    </row>
    <row r="291" spans="2:10" ht="15" customHeight="1" x14ac:dyDescent="0.3">
      <c r="B291" s="7">
        <f>ROWS($B$4:B291)</f>
        <v>288</v>
      </c>
      <c r="C291" s="8">
        <f ca="1">IF(ValuesEntered,IF(Amortization[[#This Row],['#]]&lt;=DurationOfLoan,IF(ROW()-ROW(Amortization[[#Headers],[還款日]])=1,LoanStart,IF(I290&gt;0,EDATE(C290,1),"")),""),"")</f>
        <v>51655</v>
      </c>
      <c r="D291" s="9">
        <f ca="1">IF(ROW()-ROW(Amortization[[#Headers],[開始貸款金額]])=1,LoanAmount,IF(Amortization[[#This Row],[還款日]]="",0,INDEX(Amortization[], ROW()-4,8)))</f>
        <v>155062.45681132915</v>
      </c>
      <c r="E291" s="9">
        <f ca="1">IF(ValuesEntered,IF(ROW()-ROW(Amortization[[#Headers],[利息]])=1,-IPMT(InterestRate/12,1,DurationOfLoan-ROWS($C$4:C291)+1,Amortization[[#This Row],[開始貸款金額]]),IFERROR(-IPMT(InterestRate/12,1,Amortization[[#This Row],[剩下月數]],D292),0)),0)</f>
        <v>574.54444326452779</v>
      </c>
      <c r="F291" s="9">
        <f ca="1">IFERROR(IF(AND(ValuesEntered,Amortization[[#This Row],[還款日]]&lt;&gt;""),-PPMT(InterestRate/12,1,DurationOfLoan-ROWS($C$4:C291)+1,Amortization[[#This Row],[開始貸款金額]]),""),0)</f>
        <v>1850.6052741217425</v>
      </c>
      <c r="G291" s="9">
        <f ca="1">IF(Amortization[[#This Row],[還款日]]="",0,PropertyTaxAmount)</f>
        <v>0</v>
      </c>
      <c r="H291" s="9">
        <f ca="1">IF(Amortization[[#This Row],[還款日]]="",0,Amortization[[#This Row],[利息]]+Amortization[[#This Row],[本金]]+Amortization[[#This Row],[其它月費]])</f>
        <v>2425.1497173862704</v>
      </c>
      <c r="I291" s="9">
        <f ca="1">IF(Amortization[[#This Row],[還款日]]="",0,Amortization[[#This Row],[開始貸款金額]]-Amortization[[#This Row],[本金]])</f>
        <v>153211.8515372074</v>
      </c>
      <c r="J291" s="10">
        <f ca="1">IF(Amortization[[#This Row],[月結餘貸款]]&gt;0,LastRow-ROW(),0)</f>
        <v>72</v>
      </c>
    </row>
    <row r="292" spans="2:10" ht="15" customHeight="1" x14ac:dyDescent="0.3">
      <c r="B292" s="7">
        <f>ROWS($B$4:B292)</f>
        <v>289</v>
      </c>
      <c r="C292" s="8">
        <f ca="1">IF(ValuesEntered,IF(Amortization[[#This Row],['#]]&lt;=DurationOfLoan,IF(ROW()-ROW(Amortization[[#Headers],[還款日]])=1,LoanStart,IF(I291&gt;0,EDATE(C291,1),"")),""),"")</f>
        <v>51685</v>
      </c>
      <c r="D292" s="9">
        <f ca="1">IF(ROW()-ROW(Amortization[[#Headers],[開始貸款金額]])=1,LoanAmount,IF(Amortization[[#This Row],[還款日]]="",0,INDEX(Amortization[], ROW()-4,8)))</f>
        <v>153211.8515372074</v>
      </c>
      <c r="E292" s="9">
        <f ca="1">IF(ValuesEntered,IF(ROW()-ROW(Amortization[[#Headers],[利息]])=1,-IPMT(InterestRate/12,1,DurationOfLoan-ROWS($C$4:C292)+1,Amortization[[#This Row],[開始貸款金額]]),IFERROR(-IPMT(InterestRate/12,1,Amortization[[#This Row],[剩下月數]],D293),0)),0)</f>
        <v>567.5786493499038</v>
      </c>
      <c r="F292" s="9">
        <f ca="1">IFERROR(IF(AND(ValuesEntered,Amortization[[#This Row],[還款日]]&lt;&gt;""),-PPMT(InterestRate/12,1,DurationOfLoan-ROWS($C$4:C292)+1,Amortization[[#This Row],[開始貸款金額]]),""),0)</f>
        <v>1857.5450438996988</v>
      </c>
      <c r="G292" s="9">
        <f ca="1">IF(Amortization[[#This Row],[還款日]]="",0,PropertyTaxAmount)</f>
        <v>0</v>
      </c>
      <c r="H292" s="9">
        <f ca="1">IF(Amortization[[#This Row],[還款日]]="",0,Amortization[[#This Row],[利息]]+Amortization[[#This Row],[本金]]+Amortization[[#This Row],[其它月費]])</f>
        <v>2425.1236932496026</v>
      </c>
      <c r="I292" s="9">
        <f ca="1">IF(Amortization[[#This Row],[還款日]]="",0,Amortization[[#This Row],[開始貸款金額]]-Amortization[[#This Row],[本金]])</f>
        <v>151354.3064933077</v>
      </c>
      <c r="J292" s="10">
        <f ca="1">IF(Amortization[[#This Row],[月結餘貸款]]&gt;0,LastRow-ROW(),0)</f>
        <v>71</v>
      </c>
    </row>
    <row r="293" spans="2:10" ht="15" customHeight="1" x14ac:dyDescent="0.3">
      <c r="B293" s="7">
        <f>ROWS($B$4:B293)</f>
        <v>290</v>
      </c>
      <c r="C293" s="8">
        <f ca="1">IF(ValuesEntered,IF(Amortization[[#This Row],['#]]&lt;=DurationOfLoan,IF(ROW()-ROW(Amortization[[#Headers],[還款日]])=1,LoanStart,IF(I292&gt;0,EDATE(C292,1),"")),""),"")</f>
        <v>51716</v>
      </c>
      <c r="D293" s="9">
        <f ca="1">IF(ROW()-ROW(Amortization[[#Headers],[開始貸款金額]])=1,LoanAmount,IF(Amortization[[#This Row],[還款日]]="",0,INDEX(Amortization[], ROW()-4,8)))</f>
        <v>151354.3064933077</v>
      </c>
      <c r="E293" s="9">
        <f ca="1">IF(ValuesEntered,IF(ROW()-ROW(Amortization[[#Headers],[利息]])=1,-IPMT(InterestRate/12,1,DurationOfLoan-ROWS($C$4:C293)+1,Amortization[[#This Row],[開始貸款金額]]),IFERROR(-IPMT(InterestRate/12,1,Amortization[[#This Row],[剩下月數]],D294),0)),0)</f>
        <v>560.58673370810004</v>
      </c>
      <c r="F293" s="9">
        <f ca="1">IFERROR(IF(AND(ValuesEntered,Amortization[[#This Row],[還款日]]&lt;&gt;""),-PPMT(InterestRate/12,1,DurationOfLoan-ROWS($C$4:C293)+1,Amortization[[#This Row],[開始貸款金額]]),""),0)</f>
        <v>1864.5108378143227</v>
      </c>
      <c r="G293" s="9">
        <f ca="1">IF(Amortization[[#This Row],[還款日]]="",0,PropertyTaxAmount)</f>
        <v>0</v>
      </c>
      <c r="H293" s="9">
        <f ca="1">IF(Amortization[[#This Row],[還款日]]="",0,Amortization[[#This Row],[利息]]+Amortization[[#This Row],[本金]]+Amortization[[#This Row],[其它月費]])</f>
        <v>2425.0975715224226</v>
      </c>
      <c r="I293" s="9">
        <f ca="1">IF(Amortization[[#This Row],[還款日]]="",0,Amortization[[#This Row],[開始貸款金額]]-Amortization[[#This Row],[本金]])</f>
        <v>149489.79565549336</v>
      </c>
      <c r="J293" s="10">
        <f ca="1">IF(Amortization[[#This Row],[月結餘貸款]]&gt;0,LastRow-ROW(),0)</f>
        <v>70</v>
      </c>
    </row>
    <row r="294" spans="2:10" ht="15" customHeight="1" x14ac:dyDescent="0.3">
      <c r="B294" s="7">
        <f>ROWS($B$4:B294)</f>
        <v>291</v>
      </c>
      <c r="C294" s="8">
        <f ca="1">IF(ValuesEntered,IF(Amortization[[#This Row],['#]]&lt;=DurationOfLoan,IF(ROW()-ROW(Amortization[[#Headers],[還款日]])=1,LoanStart,IF(I293&gt;0,EDATE(C293,1),"")),""),"")</f>
        <v>51747</v>
      </c>
      <c r="D294" s="9">
        <f ca="1">IF(ROW()-ROW(Amortization[[#Headers],[開始貸款金額]])=1,LoanAmount,IF(Amortization[[#This Row],[還款日]]="",0,INDEX(Amortization[], ROW()-4,8)))</f>
        <v>149489.79565549336</v>
      </c>
      <c r="E294" s="9">
        <f ca="1">IF(ValuesEntered,IF(ROW()-ROW(Amortization[[#Headers],[利息]])=1,-IPMT(InterestRate/12,1,DurationOfLoan-ROWS($C$4:C294)+1,Amortization[[#This Row],[開始貸款金額]]),IFERROR(-IPMT(InterestRate/12,1,Amortization[[#This Row],[剩下月數]],D295),0)),0)</f>
        <v>553.56859838263961</v>
      </c>
      <c r="F294" s="9">
        <f ca="1">IFERROR(IF(AND(ValuesEntered,Amortization[[#This Row],[還款日]]&lt;&gt;""),-PPMT(InterestRate/12,1,DurationOfLoan-ROWS($C$4:C294)+1,Amortization[[#This Row],[開始貸款金額]]),""),0)</f>
        <v>1871.5027534561264</v>
      </c>
      <c r="G294" s="9">
        <f ca="1">IF(Amortization[[#This Row],[還款日]]="",0,PropertyTaxAmount)</f>
        <v>0</v>
      </c>
      <c r="H294" s="9">
        <f ca="1">IF(Amortization[[#This Row],[還款日]]="",0,Amortization[[#This Row],[利息]]+Amortization[[#This Row],[本金]]+Amortization[[#This Row],[其它月費]])</f>
        <v>2425.0713518387661</v>
      </c>
      <c r="I294" s="9">
        <f ca="1">IF(Amortization[[#This Row],[還款日]]="",0,Amortization[[#This Row],[開始貸款金額]]-Amortization[[#This Row],[本金]])</f>
        <v>147618.29290203724</v>
      </c>
      <c r="J294" s="10">
        <f ca="1">IF(Amortization[[#This Row],[月結餘貸款]]&gt;0,LastRow-ROW(),0)</f>
        <v>69</v>
      </c>
    </row>
    <row r="295" spans="2:10" ht="15" customHeight="1" x14ac:dyDescent="0.3">
      <c r="B295" s="7">
        <f>ROWS($B$4:B295)</f>
        <v>292</v>
      </c>
      <c r="C295" s="8">
        <f ca="1">IF(ValuesEntered,IF(Amortization[[#This Row],['#]]&lt;=DurationOfLoan,IF(ROW()-ROW(Amortization[[#Headers],[還款日]])=1,LoanStart,IF(I294&gt;0,EDATE(C294,1),"")),""),"")</f>
        <v>51777</v>
      </c>
      <c r="D295" s="9">
        <f ca="1">IF(ROW()-ROW(Amortization[[#Headers],[開始貸款金額]])=1,LoanAmount,IF(Amortization[[#This Row],[還款日]]="",0,INDEX(Amortization[], ROW()-4,8)))</f>
        <v>147618.29290203724</v>
      </c>
      <c r="E295" s="9">
        <f ca="1">IF(ValuesEntered,IF(ROW()-ROW(Amortization[[#Headers],[利息]])=1,-IPMT(InterestRate/12,1,DurationOfLoan-ROWS($C$4:C295)+1,Amortization[[#This Row],[開始貸款金額]]),IFERROR(-IPMT(InterestRate/12,1,Amortization[[#This Row],[剩下月數]],D296),0)),0)</f>
        <v>546.52414504970875</v>
      </c>
      <c r="F295" s="9">
        <f ca="1">IFERROR(IF(AND(ValuesEntered,Amortization[[#This Row],[還款日]]&lt;&gt;""),-PPMT(InterestRate/12,1,DurationOfLoan-ROWS($C$4:C295)+1,Amortization[[#This Row],[開始貸款金額]]),""),0)</f>
        <v>1878.5208887815872</v>
      </c>
      <c r="G295" s="9">
        <f ca="1">IF(Amortization[[#This Row],[還款日]]="",0,PropertyTaxAmount)</f>
        <v>0</v>
      </c>
      <c r="H295" s="9">
        <f ca="1">IF(Amortization[[#This Row],[還款日]]="",0,Amortization[[#This Row],[利息]]+Amortization[[#This Row],[本金]]+Amortization[[#This Row],[其它月費]])</f>
        <v>2425.0450338312958</v>
      </c>
      <c r="I295" s="9">
        <f ca="1">IF(Amortization[[#This Row],[還款日]]="",0,Amortization[[#This Row],[開始貸款金額]]-Amortization[[#This Row],[本金]])</f>
        <v>145739.77201325566</v>
      </c>
      <c r="J295" s="10">
        <f ca="1">IF(Amortization[[#This Row],[月結餘貸款]]&gt;0,LastRow-ROW(),0)</f>
        <v>68</v>
      </c>
    </row>
    <row r="296" spans="2:10" ht="15" customHeight="1" x14ac:dyDescent="0.3">
      <c r="B296" s="7">
        <f>ROWS($B$4:B296)</f>
        <v>293</v>
      </c>
      <c r="C296" s="8">
        <f ca="1">IF(ValuesEntered,IF(Amortization[[#This Row],['#]]&lt;=DurationOfLoan,IF(ROW()-ROW(Amortization[[#Headers],[還款日]])=1,LoanStart,IF(I295&gt;0,EDATE(C295,1),"")),""),"")</f>
        <v>51808</v>
      </c>
      <c r="D296" s="9">
        <f ca="1">IF(ROW()-ROW(Amortization[[#Headers],[開始貸款金額]])=1,LoanAmount,IF(Amortization[[#This Row],[還款日]]="",0,INDEX(Amortization[], ROW()-4,8)))</f>
        <v>145739.77201325566</v>
      </c>
      <c r="E296" s="9">
        <f ca="1">IF(ValuesEntered,IF(ROW()-ROW(Amortization[[#Headers],[利息]])=1,-IPMT(InterestRate/12,1,DurationOfLoan-ROWS($C$4:C296)+1,Amortization[[#This Row],[開始貸款金額]]),IFERROR(-IPMT(InterestRate/12,1,Amortization[[#This Row],[剩下月數]],D297),0)),0)</f>
        <v>539.45327501677923</v>
      </c>
      <c r="F296" s="9">
        <f ca="1">IFERROR(IF(AND(ValuesEntered,Amortization[[#This Row],[還款日]]&lt;&gt;""),-PPMT(InterestRate/12,1,DurationOfLoan-ROWS($C$4:C296)+1,Amortization[[#This Row],[開始貸款金額]]),""),0)</f>
        <v>1885.5653421145175</v>
      </c>
      <c r="G296" s="9">
        <f ca="1">IF(Amortization[[#This Row],[還款日]]="",0,PropertyTaxAmount)</f>
        <v>0</v>
      </c>
      <c r="H296" s="9">
        <f ca="1">IF(Amortization[[#This Row],[還款日]]="",0,Amortization[[#This Row],[利息]]+Amortization[[#This Row],[本金]]+Amortization[[#This Row],[其它月費]])</f>
        <v>2425.0186171312967</v>
      </c>
      <c r="I296" s="9">
        <f ca="1">IF(Amortization[[#This Row],[還款日]]="",0,Amortization[[#This Row],[開始貸款金額]]-Amortization[[#This Row],[本金]])</f>
        <v>143854.20667114115</v>
      </c>
      <c r="J296" s="10">
        <f ca="1">IF(Amortization[[#This Row],[月結餘貸款]]&gt;0,LastRow-ROW(),0)</f>
        <v>67</v>
      </c>
    </row>
    <row r="297" spans="2:10" ht="15" customHeight="1" x14ac:dyDescent="0.3">
      <c r="B297" s="7">
        <f>ROWS($B$4:B297)</f>
        <v>294</v>
      </c>
      <c r="C297" s="8">
        <f ca="1">IF(ValuesEntered,IF(Amortization[[#This Row],['#]]&lt;=DurationOfLoan,IF(ROW()-ROW(Amortization[[#Headers],[還款日]])=1,LoanStart,IF(I296&gt;0,EDATE(C296,1),"")),""),"")</f>
        <v>51838</v>
      </c>
      <c r="D297" s="9">
        <f ca="1">IF(ROW()-ROW(Amortization[[#Headers],[開始貸款金額]])=1,LoanAmount,IF(Amortization[[#This Row],[還款日]]="",0,INDEX(Amortization[], ROW()-4,8)))</f>
        <v>143854.20667114115</v>
      </c>
      <c r="E297" s="9">
        <f ca="1">IF(ValuesEntered,IF(ROW()-ROW(Amortization[[#Headers],[利息]])=1,-IPMT(InterestRate/12,1,DurationOfLoan-ROWS($C$4:C297)+1,Amortization[[#This Row],[開始貸款金額]]),IFERROR(-IPMT(InterestRate/12,1,Amortization[[#This Row],[剩下月數]],D298),0)),0)</f>
        <v>532.35588922122633</v>
      </c>
      <c r="F297" s="9">
        <f ca="1">IFERROR(IF(AND(ValuesEntered,Amortization[[#This Row],[還款日]]&lt;&gt;""),-PPMT(InterestRate/12,1,DurationOfLoan-ROWS($C$4:C297)+1,Amortization[[#This Row],[開始貸款金額]]),""),0)</f>
        <v>1892.6362121474474</v>
      </c>
      <c r="G297" s="9">
        <f ca="1">IF(Amortization[[#This Row],[還款日]]="",0,PropertyTaxAmount)</f>
        <v>0</v>
      </c>
      <c r="H297" s="9">
        <f ca="1">IF(Amortization[[#This Row],[還款日]]="",0,Amortization[[#This Row],[利息]]+Amortization[[#This Row],[本金]]+Amortization[[#This Row],[其它月費]])</f>
        <v>2424.9921013686735</v>
      </c>
      <c r="I297" s="9">
        <f ca="1">IF(Amortization[[#This Row],[還款日]]="",0,Amortization[[#This Row],[開始貸款金額]]-Amortization[[#This Row],[本金]])</f>
        <v>141961.57045899369</v>
      </c>
      <c r="J297" s="10">
        <f ca="1">IF(Amortization[[#This Row],[月結餘貸款]]&gt;0,LastRow-ROW(),0)</f>
        <v>66</v>
      </c>
    </row>
    <row r="298" spans="2:10" ht="15" customHeight="1" x14ac:dyDescent="0.3">
      <c r="B298" s="7">
        <f>ROWS($B$4:B298)</f>
        <v>295</v>
      </c>
      <c r="C298" s="8">
        <f ca="1">IF(ValuesEntered,IF(Amortization[[#This Row],['#]]&lt;=DurationOfLoan,IF(ROW()-ROW(Amortization[[#Headers],[還款日]])=1,LoanStart,IF(I297&gt;0,EDATE(C297,1),"")),""),"")</f>
        <v>51869</v>
      </c>
      <c r="D298" s="9">
        <f ca="1">IF(ROW()-ROW(Amortization[[#Headers],[開始貸款金額]])=1,LoanAmount,IF(Amortization[[#This Row],[還款日]]="",0,INDEX(Amortization[], ROW()-4,8)))</f>
        <v>141961.57045899369</v>
      </c>
      <c r="E298" s="9">
        <f ca="1">IF(ValuesEntered,IF(ROW()-ROW(Amortization[[#Headers],[利息]])=1,-IPMT(InterestRate/12,1,DurationOfLoan-ROWS($C$4:C298)+1,Amortization[[#This Row],[開始貸款金額]]),IFERROR(-IPMT(InterestRate/12,1,Amortization[[#This Row],[剩下月數]],D299),0)),0)</f>
        <v>525.23188822894008</v>
      </c>
      <c r="F298" s="9">
        <f ca="1">IFERROR(IF(AND(ValuesEntered,Amortization[[#This Row],[還款日]]&lt;&gt;""),-PPMT(InterestRate/12,1,DurationOfLoan-ROWS($C$4:C298)+1,Amortization[[#This Row],[開始貸款金額]]),""),0)</f>
        <v>1899.7335979429999</v>
      </c>
      <c r="G298" s="9">
        <f ca="1">IF(Amortization[[#This Row],[還款日]]="",0,PropertyTaxAmount)</f>
        <v>0</v>
      </c>
      <c r="H298" s="9">
        <f ca="1">IF(Amortization[[#This Row],[還款日]]="",0,Amortization[[#This Row],[利息]]+Amortization[[#This Row],[本金]]+Amortization[[#This Row],[其它月費]])</f>
        <v>2424.96548617194</v>
      </c>
      <c r="I298" s="9">
        <f ca="1">IF(Amortization[[#This Row],[還款日]]="",0,Amortization[[#This Row],[開始貸款金額]]-Amortization[[#This Row],[本金]])</f>
        <v>140061.83686105069</v>
      </c>
      <c r="J298" s="10">
        <f ca="1">IF(Amortization[[#This Row],[月結餘貸款]]&gt;0,LastRow-ROW(),0)</f>
        <v>65</v>
      </c>
    </row>
    <row r="299" spans="2:10" ht="15" customHeight="1" x14ac:dyDescent="0.3">
      <c r="B299" s="7">
        <f>ROWS($B$4:B299)</f>
        <v>296</v>
      </c>
      <c r="C299" s="8">
        <f ca="1">IF(ValuesEntered,IF(Amortization[[#This Row],['#]]&lt;=DurationOfLoan,IF(ROW()-ROW(Amortization[[#Headers],[還款日]])=1,LoanStart,IF(I298&gt;0,EDATE(C298,1),"")),""),"")</f>
        <v>51900</v>
      </c>
      <c r="D299" s="9">
        <f ca="1">IF(ROW()-ROW(Amortization[[#Headers],[開始貸款金額]])=1,LoanAmount,IF(Amortization[[#This Row],[還款日]]="",0,INDEX(Amortization[], ROW()-4,8)))</f>
        <v>140061.83686105069</v>
      </c>
      <c r="E299" s="9">
        <f ca="1">IF(ValuesEntered,IF(ROW()-ROW(Amortization[[#Headers],[利息]])=1,-IPMT(InterestRate/12,1,DurationOfLoan-ROWS($C$4:C299)+1,Amortization[[#This Row],[開始貸款金額]]),IFERROR(-IPMT(InterestRate/12,1,Amortization[[#This Row],[剩下月數]],D300),0)),0)</f>
        <v>518.08117223293277</v>
      </c>
      <c r="F299" s="9">
        <f ca="1">IFERROR(IF(AND(ValuesEntered,Amortization[[#This Row],[還款日]]&lt;&gt;""),-PPMT(InterestRate/12,1,DurationOfLoan-ROWS($C$4:C299)+1,Amortization[[#This Row],[開始貸款金額]]),""),0)</f>
        <v>1906.8575989352864</v>
      </c>
      <c r="G299" s="9">
        <f ca="1">IF(Amortization[[#This Row],[還款日]]="",0,PropertyTaxAmount)</f>
        <v>0</v>
      </c>
      <c r="H299" s="9">
        <f ca="1">IF(Amortization[[#This Row],[還款日]]="",0,Amortization[[#This Row],[利息]]+Amortization[[#This Row],[本金]]+Amortization[[#This Row],[其它月費]])</f>
        <v>2424.9387711682193</v>
      </c>
      <c r="I299" s="9">
        <f ca="1">IF(Amortization[[#This Row],[還款日]]="",0,Amortization[[#This Row],[開始貸款金額]]-Amortization[[#This Row],[本金]])</f>
        <v>138154.9792621154</v>
      </c>
      <c r="J299" s="10">
        <f ca="1">IF(Amortization[[#This Row],[月結餘貸款]]&gt;0,LastRow-ROW(),0)</f>
        <v>64</v>
      </c>
    </row>
    <row r="300" spans="2:10" ht="15" customHeight="1" x14ac:dyDescent="0.3">
      <c r="B300" s="7">
        <f>ROWS($B$4:B300)</f>
        <v>297</v>
      </c>
      <c r="C300" s="8">
        <f ca="1">IF(ValuesEntered,IF(Amortization[[#This Row],['#]]&lt;=DurationOfLoan,IF(ROW()-ROW(Amortization[[#Headers],[還款日]])=1,LoanStart,IF(I299&gt;0,EDATE(C299,1),"")),""),"")</f>
        <v>51928</v>
      </c>
      <c r="D300" s="9">
        <f ca="1">IF(ROW()-ROW(Amortization[[#Headers],[開始貸款金額]])=1,LoanAmount,IF(Amortization[[#This Row],[還款日]]="",0,INDEX(Amortization[], ROW()-4,8)))</f>
        <v>138154.9792621154</v>
      </c>
      <c r="E300" s="9">
        <f ca="1">IF(ValuesEntered,IF(ROW()-ROW(Amortization[[#Headers],[利息]])=1,-IPMT(InterestRate/12,1,DurationOfLoan-ROWS($C$4:C300)+1,Amortization[[#This Row],[開始貸款金額]]),IFERROR(-IPMT(InterestRate/12,1,Amortization[[#This Row],[剩下月數]],D301),0)),0)</f>
        <v>510.90364105194038</v>
      </c>
      <c r="F300" s="9">
        <f ca="1">IFERROR(IF(AND(ValuesEntered,Amortization[[#This Row],[還款日]]&lt;&gt;""),-PPMT(InterestRate/12,1,DurationOfLoan-ROWS($C$4:C300)+1,Amortization[[#This Row],[開始貸款金額]]),""),0)</f>
        <v>1914.0083149312939</v>
      </c>
      <c r="G300" s="9">
        <f ca="1">IF(Amortization[[#This Row],[還款日]]="",0,PropertyTaxAmount)</f>
        <v>0</v>
      </c>
      <c r="H300" s="9">
        <f ca="1">IF(Amortization[[#This Row],[還款日]]="",0,Amortization[[#This Row],[利息]]+Amortization[[#This Row],[本金]]+Amortization[[#This Row],[其它月費]])</f>
        <v>2424.9119559832343</v>
      </c>
      <c r="I300" s="9">
        <f ca="1">IF(Amortization[[#This Row],[還款日]]="",0,Amortization[[#This Row],[開始貸款金額]]-Amortization[[#This Row],[本金]])</f>
        <v>136240.97094718411</v>
      </c>
      <c r="J300" s="10">
        <f ca="1">IF(Amortization[[#This Row],[月結餘貸款]]&gt;0,LastRow-ROW(),0)</f>
        <v>63</v>
      </c>
    </row>
    <row r="301" spans="2:10" ht="15" customHeight="1" x14ac:dyDescent="0.3">
      <c r="B301" s="7">
        <f>ROWS($B$4:B301)</f>
        <v>298</v>
      </c>
      <c r="C301" s="8">
        <f ca="1">IF(ValuesEntered,IF(Amortization[[#This Row],['#]]&lt;=DurationOfLoan,IF(ROW()-ROW(Amortization[[#Headers],[還款日]])=1,LoanStart,IF(I300&gt;0,EDATE(C300,1),"")),""),"")</f>
        <v>51959</v>
      </c>
      <c r="D301" s="9">
        <f ca="1">IF(ROW()-ROW(Amortization[[#Headers],[開始貸款金額]])=1,LoanAmount,IF(Amortization[[#This Row],[還款日]]="",0,INDEX(Amortization[], ROW()-4,8)))</f>
        <v>136240.97094718411</v>
      </c>
      <c r="E301" s="9">
        <f ca="1">IF(ValuesEntered,IF(ROW()-ROW(Amortization[[#Headers],[利息]])=1,-IPMT(InterestRate/12,1,DurationOfLoan-ROWS($C$4:C301)+1,Amortization[[#This Row],[開始貸款金額]]),IFERROR(-IPMT(InterestRate/12,1,Amortization[[#This Row],[剩下月數]],D302),0)),0)</f>
        <v>503.6991941290193</v>
      </c>
      <c r="F301" s="9">
        <f ca="1">IFERROR(IF(AND(ValuesEntered,Amortization[[#This Row],[還款日]]&lt;&gt;""),-PPMT(InterestRate/12,1,DurationOfLoan-ROWS($C$4:C301)+1,Amortization[[#This Row],[開始貸款金額]]),""),0)</f>
        <v>1921.1858461122861</v>
      </c>
      <c r="G301" s="9">
        <f ca="1">IF(Amortization[[#This Row],[還款日]]="",0,PropertyTaxAmount)</f>
        <v>0</v>
      </c>
      <c r="H301" s="9">
        <f ca="1">IF(Amortization[[#This Row],[還款日]]="",0,Amortization[[#This Row],[利息]]+Amortization[[#This Row],[本金]]+Amortization[[#This Row],[其它月費]])</f>
        <v>2424.8850402413054</v>
      </c>
      <c r="I301" s="9">
        <f ca="1">IF(Amortization[[#This Row],[還款日]]="",0,Amortization[[#This Row],[開始貸款金額]]-Amortization[[#This Row],[本金]])</f>
        <v>134319.78510107182</v>
      </c>
      <c r="J301" s="10">
        <f ca="1">IF(Amortization[[#This Row],[月結餘貸款]]&gt;0,LastRow-ROW(),0)</f>
        <v>62</v>
      </c>
    </row>
    <row r="302" spans="2:10" ht="15" customHeight="1" x14ac:dyDescent="0.3">
      <c r="B302" s="7">
        <f>ROWS($B$4:B302)</f>
        <v>299</v>
      </c>
      <c r="C302" s="8">
        <f ca="1">IF(ValuesEntered,IF(Amortization[[#This Row],['#]]&lt;=DurationOfLoan,IF(ROW()-ROW(Amortization[[#Headers],[還款日]])=1,LoanStart,IF(I301&gt;0,EDATE(C301,1),"")),""),"")</f>
        <v>51989</v>
      </c>
      <c r="D302" s="9">
        <f ca="1">IF(ROW()-ROW(Amortization[[#Headers],[開始貸款金額]])=1,LoanAmount,IF(Amortization[[#This Row],[還款日]]="",0,INDEX(Amortization[], ROW()-4,8)))</f>
        <v>134319.78510107182</v>
      </c>
      <c r="E302" s="9">
        <f ca="1">IF(ValuesEntered,IF(ROW()-ROW(Amortization[[#Headers],[利息]])=1,-IPMT(InterestRate/12,1,DurationOfLoan-ROWS($C$4:C302)+1,Amortization[[#This Row],[開始貸款金額]]),IFERROR(-IPMT(InterestRate/12,1,Amortization[[#This Row],[剩下月數]],D303),0)),0)</f>
        <v>496.4677305301372</v>
      </c>
      <c r="F302" s="9">
        <f ca="1">IFERROR(IF(AND(ValuesEntered,Amortization[[#This Row],[還款日]]&lt;&gt;""),-PPMT(InterestRate/12,1,DurationOfLoan-ROWS($C$4:C302)+1,Amortization[[#This Row],[開始貸款金額]]),""),0)</f>
        <v>1928.3902930352072</v>
      </c>
      <c r="G302" s="9">
        <f ca="1">IF(Amortization[[#This Row],[還款日]]="",0,PropertyTaxAmount)</f>
        <v>0</v>
      </c>
      <c r="H302" s="9">
        <f ca="1">IF(Amortization[[#This Row],[還款日]]="",0,Amortization[[#This Row],[利息]]+Amortization[[#This Row],[本金]]+Amortization[[#This Row],[其它月費]])</f>
        <v>2424.8580235653444</v>
      </c>
      <c r="I302" s="9">
        <f ca="1">IF(Amortization[[#This Row],[還款日]]="",0,Amortization[[#This Row],[開始貸款金額]]-Amortization[[#This Row],[本金]])</f>
        <v>132391.3948080366</v>
      </c>
      <c r="J302" s="10">
        <f ca="1">IF(Amortization[[#This Row],[月結餘貸款]]&gt;0,LastRow-ROW(),0)</f>
        <v>61</v>
      </c>
    </row>
    <row r="303" spans="2:10" ht="15" customHeight="1" x14ac:dyDescent="0.3">
      <c r="B303" s="7">
        <f>ROWS($B$4:B303)</f>
        <v>300</v>
      </c>
      <c r="C303" s="8">
        <f ca="1">IF(ValuesEntered,IF(Amortization[[#This Row],['#]]&lt;=DurationOfLoan,IF(ROW()-ROW(Amortization[[#Headers],[還款日]])=1,LoanStart,IF(I302&gt;0,EDATE(C302,1),"")),""),"")</f>
        <v>52020</v>
      </c>
      <c r="D303" s="9">
        <f ca="1">IF(ROW()-ROW(Amortization[[#Headers],[開始貸款金額]])=1,LoanAmount,IF(Amortization[[#This Row],[還款日]]="",0,INDEX(Amortization[], ROW()-4,8)))</f>
        <v>132391.3948080366</v>
      </c>
      <c r="E303" s="9">
        <f ca="1">IF(ValuesEntered,IF(ROW()-ROW(Amortization[[#Headers],[利息]])=1,-IPMT(InterestRate/12,1,DurationOfLoan-ROWS($C$4:C303)+1,Amortization[[#This Row],[開始貸款金額]]),IFERROR(-IPMT(InterestRate/12,1,Amortization[[#This Row],[剩下月數]],D304),0)),0)</f>
        <v>489.20914894275938</v>
      </c>
      <c r="F303" s="9">
        <f ca="1">IFERROR(IF(AND(ValuesEntered,Amortization[[#This Row],[還款日]]&lt;&gt;""),-PPMT(InterestRate/12,1,DurationOfLoan-ROWS($C$4:C303)+1,Amortization[[#This Row],[開始貸款金額]]),""),0)</f>
        <v>1935.6217566340888</v>
      </c>
      <c r="G303" s="9">
        <f ca="1">IF(Amortization[[#This Row],[還款日]]="",0,PropertyTaxAmount)</f>
        <v>0</v>
      </c>
      <c r="H303" s="9">
        <f ca="1">IF(Amortization[[#This Row],[還款日]]="",0,Amortization[[#This Row],[利息]]+Amortization[[#This Row],[本金]]+Amortization[[#This Row],[其它月費]])</f>
        <v>2424.8309055768482</v>
      </c>
      <c r="I303" s="9">
        <f ca="1">IF(Amortization[[#This Row],[還款日]]="",0,Amortization[[#This Row],[開始貸款金額]]-Amortization[[#This Row],[本金]])</f>
        <v>130455.7730514025</v>
      </c>
      <c r="J303" s="10">
        <f ca="1">IF(Amortization[[#This Row],[月結餘貸款]]&gt;0,LastRow-ROW(),0)</f>
        <v>60</v>
      </c>
    </row>
    <row r="304" spans="2:10" ht="15" customHeight="1" x14ac:dyDescent="0.3">
      <c r="B304" s="7">
        <f>ROWS($B$4:B304)</f>
        <v>301</v>
      </c>
      <c r="C304" s="8">
        <f ca="1">IF(ValuesEntered,IF(Amortization[[#This Row],['#]]&lt;=DurationOfLoan,IF(ROW()-ROW(Amortization[[#Headers],[還款日]])=1,LoanStart,IF(I303&gt;0,EDATE(C303,1),"")),""),"")</f>
        <v>52050</v>
      </c>
      <c r="D304" s="9">
        <f ca="1">IF(ROW()-ROW(Amortization[[#Headers],[開始貸款金額]])=1,LoanAmount,IF(Amortization[[#This Row],[還款日]]="",0,INDEX(Amortization[], ROW()-4,8)))</f>
        <v>130455.7730514025</v>
      </c>
      <c r="E304" s="9">
        <f ca="1">IF(ValuesEntered,IF(ROW()-ROW(Amortization[[#Headers],[利息]])=1,-IPMT(InterestRate/12,1,DurationOfLoan-ROWS($C$4:C304)+1,Amortization[[#This Row],[開始貸款金額]]),IFERROR(-IPMT(InterestRate/12,1,Amortization[[#This Row],[剩下月數]],D305),0)),0)</f>
        <v>481.92334767442884</v>
      </c>
      <c r="F304" s="9">
        <f ca="1">IFERROR(IF(AND(ValuesEntered,Amortization[[#This Row],[還款日]]&lt;&gt;""),-PPMT(InterestRate/12,1,DurationOfLoan-ROWS($C$4:C304)+1,Amortization[[#This Row],[開始貸款金額]]),""),0)</f>
        <v>1942.8803382214669</v>
      </c>
      <c r="G304" s="9">
        <f ca="1">IF(Amortization[[#This Row],[還款日]]="",0,PropertyTaxAmount)</f>
        <v>0</v>
      </c>
      <c r="H304" s="9">
        <f ca="1">IF(Amortization[[#This Row],[還款日]]="",0,Amortization[[#This Row],[利息]]+Amortization[[#This Row],[本金]]+Amortization[[#This Row],[其它月費]])</f>
        <v>2424.8036858958958</v>
      </c>
      <c r="I304" s="9">
        <f ca="1">IF(Amortization[[#This Row],[還款日]]="",0,Amortization[[#This Row],[開始貸款金額]]-Amortization[[#This Row],[本金]])</f>
        <v>128512.89271318103</v>
      </c>
      <c r="J304" s="10">
        <f ca="1">IF(Amortization[[#This Row],[月結餘貸款]]&gt;0,LastRow-ROW(),0)</f>
        <v>59</v>
      </c>
    </row>
    <row r="305" spans="2:10" ht="15" customHeight="1" x14ac:dyDescent="0.3">
      <c r="B305" s="7">
        <f>ROWS($B$4:B305)</f>
        <v>302</v>
      </c>
      <c r="C305" s="8">
        <f ca="1">IF(ValuesEntered,IF(Amortization[[#This Row],['#]]&lt;=DurationOfLoan,IF(ROW()-ROW(Amortization[[#Headers],[還款日]])=1,LoanStart,IF(I304&gt;0,EDATE(C304,1),"")),""),"")</f>
        <v>52081</v>
      </c>
      <c r="D305" s="9">
        <f ca="1">IF(ROW()-ROW(Amortization[[#Headers],[開始貸款金額]])=1,LoanAmount,IF(Amortization[[#This Row],[還款日]]="",0,INDEX(Amortization[], ROW()-4,8)))</f>
        <v>128512.89271318103</v>
      </c>
      <c r="E305" s="9">
        <f ca="1">IF(ValuesEntered,IF(ROW()-ROW(Amortization[[#Headers],[利息]])=1,-IPMT(InterestRate/12,1,DurationOfLoan-ROWS($C$4:C305)+1,Amortization[[#This Row],[開始貸款金額]]),IFERROR(-IPMT(InterestRate/12,1,Amortization[[#This Row],[剩下月數]],D306),0)),0)</f>
        <v>474.61022465134215</v>
      </c>
      <c r="F305" s="9">
        <f ca="1">IFERROR(IF(AND(ValuesEntered,Amortization[[#This Row],[還款日]]&lt;&gt;""),-PPMT(InterestRate/12,1,DurationOfLoan-ROWS($C$4:C305)+1,Amortization[[#This Row],[開始貸款金額]]),""),0)</f>
        <v>1950.1661394897972</v>
      </c>
      <c r="G305" s="9">
        <f ca="1">IF(Amortization[[#This Row],[還款日]]="",0,PropertyTaxAmount)</f>
        <v>0</v>
      </c>
      <c r="H305" s="9">
        <f ca="1">IF(Amortization[[#This Row],[還款日]]="",0,Amortization[[#This Row],[利息]]+Amortization[[#This Row],[本金]]+Amortization[[#This Row],[其它月費]])</f>
        <v>2424.7763641411393</v>
      </c>
      <c r="I305" s="9">
        <f ca="1">IF(Amortization[[#This Row],[還款日]]="",0,Amortization[[#This Row],[開始貸款金額]]-Amortization[[#This Row],[本金]])</f>
        <v>126562.72657369124</v>
      </c>
      <c r="J305" s="10">
        <f ca="1">IF(Amortization[[#This Row],[月結餘貸款]]&gt;0,LastRow-ROW(),0)</f>
        <v>58</v>
      </c>
    </row>
    <row r="306" spans="2:10" ht="15" customHeight="1" x14ac:dyDescent="0.3">
      <c r="B306" s="7">
        <f>ROWS($B$4:B306)</f>
        <v>303</v>
      </c>
      <c r="C306" s="8">
        <f ca="1">IF(ValuesEntered,IF(Amortization[[#This Row],['#]]&lt;=DurationOfLoan,IF(ROW()-ROW(Amortization[[#Headers],[還款日]])=1,LoanStart,IF(I305&gt;0,EDATE(C305,1),"")),""),"")</f>
        <v>52112</v>
      </c>
      <c r="D306" s="9">
        <f ca="1">IF(ROW()-ROW(Amortization[[#Headers],[開始貸款金額]])=1,LoanAmount,IF(Amortization[[#This Row],[還款日]]="",0,INDEX(Amortization[], ROW()-4,8)))</f>
        <v>126562.72657369124</v>
      </c>
      <c r="E306" s="9">
        <f ca="1">IF(ValuesEntered,IF(ROW()-ROW(Amortization[[#Headers],[利息]])=1,-IPMT(InterestRate/12,1,DurationOfLoan-ROWS($C$4:C306)+1,Amortization[[#This Row],[開始貸款金額]]),IFERROR(-IPMT(InterestRate/12,1,Amortization[[#This Row],[剩下月數]],D307),0)),0)</f>
        <v>467.2696774169188</v>
      </c>
      <c r="F306" s="9">
        <f ca="1">IFERROR(IF(AND(ValuesEntered,Amortization[[#This Row],[還款日]]&lt;&gt;""),-PPMT(InterestRate/12,1,DurationOfLoan-ROWS($C$4:C306)+1,Amortization[[#This Row],[開始貸款金額]]),""),0)</f>
        <v>1957.4792625128839</v>
      </c>
      <c r="G306" s="9">
        <f ca="1">IF(Amortization[[#This Row],[還款日]]="",0,PropertyTaxAmount)</f>
        <v>0</v>
      </c>
      <c r="H306" s="9">
        <f ca="1">IF(Amortization[[#This Row],[還款日]]="",0,Amortization[[#This Row],[利息]]+Amortization[[#This Row],[本金]]+Amortization[[#This Row],[其它月費]])</f>
        <v>2424.7489399298029</v>
      </c>
      <c r="I306" s="9">
        <f ca="1">IF(Amortization[[#This Row],[還款日]]="",0,Amortization[[#This Row],[開始貸款金額]]-Amortization[[#This Row],[本金]])</f>
        <v>124605.24731117835</v>
      </c>
      <c r="J306" s="10">
        <f ca="1">IF(Amortization[[#This Row],[月結餘貸款]]&gt;0,LastRow-ROW(),0)</f>
        <v>57</v>
      </c>
    </row>
    <row r="307" spans="2:10" ht="15" customHeight="1" x14ac:dyDescent="0.3">
      <c r="B307" s="7">
        <f>ROWS($B$4:B307)</f>
        <v>304</v>
      </c>
      <c r="C307" s="8">
        <f ca="1">IF(ValuesEntered,IF(Amortization[[#This Row],['#]]&lt;=DurationOfLoan,IF(ROW()-ROW(Amortization[[#Headers],[還款日]])=1,LoanStart,IF(I306&gt;0,EDATE(C306,1),"")),""),"")</f>
        <v>52142</v>
      </c>
      <c r="D307" s="9">
        <f ca="1">IF(ROW()-ROW(Amortization[[#Headers],[開始貸款金額]])=1,LoanAmount,IF(Amortization[[#This Row],[還款日]]="",0,INDEX(Amortization[], ROW()-4,8)))</f>
        <v>124605.24731117835</v>
      </c>
      <c r="E307" s="9">
        <f ca="1">IF(ValuesEntered,IF(ROW()-ROW(Amortization[[#Headers],[利息]])=1,-IPMT(InterestRate/12,1,DurationOfLoan-ROWS($C$4:C307)+1,Amortization[[#This Row],[開始貸款金額]]),IFERROR(-IPMT(InterestRate/12,1,Amortization[[#This Row],[剩下月數]],D308),0)),0)</f>
        <v>459.90160313036637</v>
      </c>
      <c r="F307" s="9">
        <f ca="1">IFERROR(IF(AND(ValuesEntered,Amortization[[#This Row],[還款日]]&lt;&gt;""),-PPMT(InterestRate/12,1,DurationOfLoan-ROWS($C$4:C307)+1,Amortization[[#This Row],[開始貸款金額]]),""),0)</f>
        <v>1964.8198097473069</v>
      </c>
      <c r="G307" s="9">
        <f ca="1">IF(Amortization[[#This Row],[還款日]]="",0,PropertyTaxAmount)</f>
        <v>0</v>
      </c>
      <c r="H307" s="9">
        <f ca="1">IF(Amortization[[#This Row],[還款日]]="",0,Amortization[[#This Row],[利息]]+Amortization[[#This Row],[本金]]+Amortization[[#This Row],[其它月費]])</f>
        <v>2424.7214128776732</v>
      </c>
      <c r="I307" s="9">
        <f ca="1">IF(Amortization[[#This Row],[還款日]]="",0,Amortization[[#This Row],[開始貸款金額]]-Amortization[[#This Row],[本金]])</f>
        <v>122640.42750143104</v>
      </c>
      <c r="J307" s="10">
        <f ca="1">IF(Amortization[[#This Row],[月結餘貸款]]&gt;0,LastRow-ROW(),0)</f>
        <v>56</v>
      </c>
    </row>
    <row r="308" spans="2:10" ht="15" customHeight="1" x14ac:dyDescent="0.3">
      <c r="B308" s="7">
        <f>ROWS($B$4:B308)</f>
        <v>305</v>
      </c>
      <c r="C308" s="8">
        <f ca="1">IF(ValuesEntered,IF(Amortization[[#This Row],['#]]&lt;=DurationOfLoan,IF(ROW()-ROW(Amortization[[#Headers],[還款日]])=1,LoanStart,IF(I307&gt;0,EDATE(C307,1),"")),""),"")</f>
        <v>52173</v>
      </c>
      <c r="D308" s="9">
        <f ca="1">IF(ROW()-ROW(Amortization[[#Headers],[開始貸款金額]])=1,LoanAmount,IF(Amortization[[#This Row],[還款日]]="",0,INDEX(Amortization[], ROW()-4,8)))</f>
        <v>122640.42750143104</v>
      </c>
      <c r="E308" s="9">
        <f ca="1">IF(ValuesEntered,IF(ROW()-ROW(Amortization[[#Headers],[利息]])=1,-IPMT(InterestRate/12,1,DurationOfLoan-ROWS($C$4:C308)+1,Amortization[[#This Row],[開始貸款金額]]),IFERROR(-IPMT(InterestRate/12,1,Amortization[[#This Row],[剩下月數]],D309),0)),0)</f>
        <v>452.50589856523948</v>
      </c>
      <c r="F308" s="9">
        <f ca="1">IFERROR(IF(AND(ValuesEntered,Amortization[[#This Row],[還款日]]&lt;&gt;""),-PPMT(InterestRate/12,1,DurationOfLoan-ROWS($C$4:C308)+1,Amortization[[#This Row],[開始貸款金額]]),""),0)</f>
        <v>1972.1878840338595</v>
      </c>
      <c r="G308" s="9">
        <f ca="1">IF(Amortization[[#This Row],[還款日]]="",0,PropertyTaxAmount)</f>
        <v>0</v>
      </c>
      <c r="H308" s="9">
        <f ca="1">IF(Amortization[[#This Row],[還款日]]="",0,Amortization[[#This Row],[利息]]+Amortization[[#This Row],[本金]]+Amortization[[#This Row],[其它月費]])</f>
        <v>2424.693782599099</v>
      </c>
      <c r="I308" s="9">
        <f ca="1">IF(Amortization[[#This Row],[還款日]]="",0,Amortization[[#This Row],[開始貸款金額]]-Amortization[[#This Row],[本金]])</f>
        <v>120668.23961739718</v>
      </c>
      <c r="J308" s="10">
        <f ca="1">IF(Amortization[[#This Row],[月結餘貸款]]&gt;0,LastRow-ROW(),0)</f>
        <v>55</v>
      </c>
    </row>
    <row r="309" spans="2:10" ht="15" customHeight="1" x14ac:dyDescent="0.3">
      <c r="B309" s="7">
        <f>ROWS($B$4:B309)</f>
        <v>306</v>
      </c>
      <c r="C309" s="8">
        <f ca="1">IF(ValuesEntered,IF(Amortization[[#This Row],['#]]&lt;=DurationOfLoan,IF(ROW()-ROW(Amortization[[#Headers],[還款日]])=1,LoanStart,IF(I308&gt;0,EDATE(C308,1),"")),""),"")</f>
        <v>52203</v>
      </c>
      <c r="D309" s="9">
        <f ca="1">IF(ROW()-ROW(Amortization[[#Headers],[開始貸款金額]])=1,LoanAmount,IF(Amortization[[#This Row],[還款日]]="",0,INDEX(Amortization[], ROW()-4,8)))</f>
        <v>120668.23961739718</v>
      </c>
      <c r="E309" s="9">
        <f ca="1">IF(ValuesEntered,IF(ROW()-ROW(Amortization[[#Headers],[利息]])=1,-IPMT(InterestRate/12,1,DurationOfLoan-ROWS($C$4:C309)+1,Amortization[[#This Row],[開始貸款金額]]),IFERROR(-IPMT(InterestRate/12,1,Amortization[[#This Row],[剩下月數]],D310),0)),0)</f>
        <v>445.08246010799326</v>
      </c>
      <c r="F309" s="9">
        <f ca="1">IFERROR(IF(AND(ValuesEntered,Amortization[[#This Row],[還款日]]&lt;&gt;""),-PPMT(InterestRate/12,1,DurationOfLoan-ROWS($C$4:C309)+1,Amortization[[#This Row],[開始貸款金額]]),""),0)</f>
        <v>1979.5835885989866</v>
      </c>
      <c r="G309" s="9">
        <f ca="1">IF(Amortization[[#This Row],[還款日]]="",0,PropertyTaxAmount)</f>
        <v>0</v>
      </c>
      <c r="H309" s="9">
        <f ca="1">IF(Amortization[[#This Row],[還款日]]="",0,Amortization[[#This Row],[利息]]+Amortization[[#This Row],[本金]]+Amortization[[#This Row],[其它月費]])</f>
        <v>2424.6660487069798</v>
      </c>
      <c r="I309" s="9">
        <f ca="1">IF(Amortization[[#This Row],[還款日]]="",0,Amortization[[#This Row],[開始貸款金額]]-Amortization[[#This Row],[本金]])</f>
        <v>118688.6560287982</v>
      </c>
      <c r="J309" s="10">
        <f ca="1">IF(Amortization[[#This Row],[月結餘貸款]]&gt;0,LastRow-ROW(),0)</f>
        <v>54</v>
      </c>
    </row>
    <row r="310" spans="2:10" ht="15" customHeight="1" x14ac:dyDescent="0.3">
      <c r="B310" s="7">
        <f>ROWS($B$4:B310)</f>
        <v>307</v>
      </c>
      <c r="C310" s="8">
        <f ca="1">IF(ValuesEntered,IF(Amortization[[#This Row],['#]]&lt;=DurationOfLoan,IF(ROW()-ROW(Amortization[[#Headers],[還款日]])=1,LoanStart,IF(I309&gt;0,EDATE(C309,1),"")),""),"")</f>
        <v>52234</v>
      </c>
      <c r="D310" s="9">
        <f ca="1">IF(ROW()-ROW(Amortization[[#Headers],[開始貸款金額]])=1,LoanAmount,IF(Amortization[[#This Row],[還款日]]="",0,INDEX(Amortization[], ROW()-4,8)))</f>
        <v>118688.6560287982</v>
      </c>
      <c r="E310" s="9">
        <f ca="1">IF(ValuesEntered,IF(ROW()-ROW(Amortization[[#Headers],[利息]])=1,-IPMT(InterestRate/12,1,DurationOfLoan-ROWS($C$4:C310)+1,Amortization[[#This Row],[開始貸款金額]]),IFERROR(-IPMT(InterestRate/12,1,Amortization[[#This Row],[剩下月數]],D311),0)),0)</f>
        <v>437.63118375653238</v>
      </c>
      <c r="F310" s="9">
        <f ca="1">IFERROR(IF(AND(ValuesEntered,Amortization[[#This Row],[還款日]]&lt;&gt;""),-PPMT(InterestRate/12,1,DurationOfLoan-ROWS($C$4:C310)+1,Amortization[[#This Row],[開始貸款金額]]),""),0)</f>
        <v>1987.0070270562328</v>
      </c>
      <c r="G310" s="9">
        <f ca="1">IF(Amortization[[#This Row],[還款日]]="",0,PropertyTaxAmount)</f>
        <v>0</v>
      </c>
      <c r="H310" s="9">
        <f ca="1">IF(Amortization[[#This Row],[還款日]]="",0,Amortization[[#This Row],[利息]]+Amortization[[#This Row],[本金]]+Amortization[[#This Row],[其它月費]])</f>
        <v>2424.638210812765</v>
      </c>
      <c r="I310" s="9">
        <f ca="1">IF(Amortization[[#This Row],[還款日]]="",0,Amortization[[#This Row],[開始貸款金額]]-Amortization[[#This Row],[本金]])</f>
        <v>116701.64900174197</v>
      </c>
      <c r="J310" s="10">
        <f ca="1">IF(Amortization[[#This Row],[月結餘貸款]]&gt;0,LastRow-ROW(),0)</f>
        <v>53</v>
      </c>
    </row>
    <row r="311" spans="2:10" ht="15" customHeight="1" x14ac:dyDescent="0.3">
      <c r="B311" s="7">
        <f>ROWS($B$4:B311)</f>
        <v>308</v>
      </c>
      <c r="C311" s="8">
        <f ca="1">IF(ValuesEntered,IF(Amortization[[#This Row],['#]]&lt;=DurationOfLoan,IF(ROW()-ROW(Amortization[[#Headers],[還款日]])=1,LoanStart,IF(I310&gt;0,EDATE(C310,1),"")),""),"")</f>
        <v>52265</v>
      </c>
      <c r="D311" s="9">
        <f ca="1">IF(ROW()-ROW(Amortization[[#Headers],[開始貸款金額]])=1,LoanAmount,IF(Amortization[[#This Row],[還款日]]="",0,INDEX(Amortization[], ROW()-4,8)))</f>
        <v>116701.64900174197</v>
      </c>
      <c r="E311" s="9">
        <f ca="1">IF(ValuesEntered,IF(ROW()-ROW(Amortization[[#Headers],[利息]])=1,-IPMT(InterestRate/12,1,DurationOfLoan-ROWS($C$4:C311)+1,Amortization[[#This Row],[開始貸款金額]]),IFERROR(-IPMT(InterestRate/12,1,Amortization[[#This Row],[剩下月數]],D312),0)),0)</f>
        <v>430.15196511875348</v>
      </c>
      <c r="F311" s="9">
        <f ca="1">IFERROR(IF(AND(ValuesEntered,Amortization[[#This Row],[還款日]]&lt;&gt;""),-PPMT(InterestRate/12,1,DurationOfLoan-ROWS($C$4:C311)+1,Amortization[[#This Row],[開始貸款金額]]),""),0)</f>
        <v>1994.4583034076936</v>
      </c>
      <c r="G311" s="9">
        <f ca="1">IF(Amortization[[#This Row],[還款日]]="",0,PropertyTaxAmount)</f>
        <v>0</v>
      </c>
      <c r="H311" s="9">
        <f ca="1">IF(Amortization[[#This Row],[還款日]]="",0,Amortization[[#This Row],[利息]]+Amortization[[#This Row],[本金]]+Amortization[[#This Row],[其它月費]])</f>
        <v>2424.6102685264473</v>
      </c>
      <c r="I311" s="9">
        <f ca="1">IF(Amortization[[#This Row],[還款日]]="",0,Amortization[[#This Row],[開始貸款金額]]-Amortization[[#This Row],[本金]])</f>
        <v>114707.19069833428</v>
      </c>
      <c r="J311" s="10">
        <f ca="1">IF(Amortization[[#This Row],[月結餘貸款]]&gt;0,LastRow-ROW(),0)</f>
        <v>52</v>
      </c>
    </row>
    <row r="312" spans="2:10" ht="15" customHeight="1" x14ac:dyDescent="0.3">
      <c r="B312" s="7">
        <f>ROWS($B$4:B312)</f>
        <v>309</v>
      </c>
      <c r="C312" s="8">
        <f ca="1">IF(ValuesEntered,IF(Amortization[[#This Row],['#]]&lt;=DurationOfLoan,IF(ROW()-ROW(Amortization[[#Headers],[還款日]])=1,LoanStart,IF(I311&gt;0,EDATE(C311,1),"")),""),"")</f>
        <v>52293</v>
      </c>
      <c r="D312" s="9">
        <f ca="1">IF(ROW()-ROW(Amortization[[#Headers],[開始貸款金額]])=1,LoanAmount,IF(Amortization[[#This Row],[還款日]]="",0,INDEX(Amortization[], ROW()-4,8)))</f>
        <v>114707.19069833428</v>
      </c>
      <c r="E312" s="9">
        <f ca="1">IF(ValuesEntered,IF(ROW()-ROW(Amortization[[#Headers],[利息]])=1,-IPMT(InterestRate/12,1,DurationOfLoan-ROWS($C$4:C312)+1,Amortization[[#This Row],[開始貸款金額]]),IFERROR(-IPMT(InterestRate/12,1,Amortization[[#This Row],[剩下月數]],D313),0)),0)</f>
        <v>422.64469941108302</v>
      </c>
      <c r="F312" s="9">
        <f ca="1">IFERROR(IF(AND(ValuesEntered,Amortization[[#This Row],[還款日]]&lt;&gt;""),-PPMT(InterestRate/12,1,DurationOfLoan-ROWS($C$4:C312)+1,Amortization[[#This Row],[開始貸款金額]]),""),0)</f>
        <v>2001.9375220454726</v>
      </c>
      <c r="G312" s="9">
        <f ca="1">IF(Amortization[[#This Row],[還款日]]="",0,PropertyTaxAmount)</f>
        <v>0</v>
      </c>
      <c r="H312" s="9">
        <f ca="1">IF(Amortization[[#This Row],[還款日]]="",0,Amortization[[#This Row],[利息]]+Amortization[[#This Row],[本金]]+Amortization[[#This Row],[其它月費]])</f>
        <v>2424.5822214565555</v>
      </c>
      <c r="I312" s="9">
        <f ca="1">IF(Amortization[[#This Row],[還款日]]="",0,Amortization[[#This Row],[開始貸款金額]]-Amortization[[#This Row],[本金]])</f>
        <v>112705.25317628881</v>
      </c>
      <c r="J312" s="10">
        <f ca="1">IF(Amortization[[#This Row],[月結餘貸款]]&gt;0,LastRow-ROW(),0)</f>
        <v>51</v>
      </c>
    </row>
    <row r="313" spans="2:10" ht="15" customHeight="1" x14ac:dyDescent="0.3">
      <c r="B313" s="7">
        <f>ROWS($B$4:B313)</f>
        <v>310</v>
      </c>
      <c r="C313" s="8">
        <f ca="1">IF(ValuesEntered,IF(Amortization[[#This Row],['#]]&lt;=DurationOfLoan,IF(ROW()-ROW(Amortization[[#Headers],[還款日]])=1,LoanStart,IF(I312&gt;0,EDATE(C312,1),"")),""),"")</f>
        <v>52324</v>
      </c>
      <c r="D313" s="9">
        <f ca="1">IF(ROW()-ROW(Amortization[[#Headers],[開始貸款金額]])=1,LoanAmount,IF(Amortization[[#This Row],[還款日]]="",0,INDEX(Amortization[], ROW()-4,8)))</f>
        <v>112705.25317628881</v>
      </c>
      <c r="E313" s="9">
        <f ca="1">IF(ValuesEntered,IF(ROW()-ROW(Amortization[[#Headers],[利息]])=1,-IPMT(InterestRate/12,1,DurationOfLoan-ROWS($C$4:C313)+1,Amortization[[#This Row],[開始貸款金額]]),IFERROR(-IPMT(InterestRate/12,1,Amortization[[#This Row],[剩下月數]],D314),0)),0)</f>
        <v>415.10928145700871</v>
      </c>
      <c r="F313" s="9">
        <f ca="1">IFERROR(IF(AND(ValuesEntered,Amortization[[#This Row],[還款日]]&lt;&gt;""),-PPMT(InterestRate/12,1,DurationOfLoan-ROWS($C$4:C313)+1,Amortization[[#This Row],[開始貸款金額]]),""),0)</f>
        <v>2009.4447877531431</v>
      </c>
      <c r="G313" s="9">
        <f ca="1">IF(Amortization[[#This Row],[還款日]]="",0,PropertyTaxAmount)</f>
        <v>0</v>
      </c>
      <c r="H313" s="9">
        <f ca="1">IF(Amortization[[#This Row],[還款日]]="",0,Amortization[[#This Row],[利息]]+Amortization[[#This Row],[本金]]+Amortization[[#This Row],[其它月費]])</f>
        <v>2424.5540692101517</v>
      </c>
      <c r="I313" s="9">
        <f ca="1">IF(Amortization[[#This Row],[還款日]]="",0,Amortization[[#This Row],[開始貸款金額]]-Amortization[[#This Row],[本金]])</f>
        <v>110695.80838853566</v>
      </c>
      <c r="J313" s="10">
        <f ca="1">IF(Amortization[[#This Row],[月結餘貸款]]&gt;0,LastRow-ROW(),0)</f>
        <v>50</v>
      </c>
    </row>
    <row r="314" spans="2:10" ht="15" customHeight="1" x14ac:dyDescent="0.3">
      <c r="B314" s="7">
        <f>ROWS($B$4:B314)</f>
        <v>311</v>
      </c>
      <c r="C314" s="8">
        <f ca="1">IF(ValuesEntered,IF(Amortization[[#This Row],['#]]&lt;=DurationOfLoan,IF(ROW()-ROW(Amortization[[#Headers],[還款日]])=1,LoanStart,IF(I313&gt;0,EDATE(C313,1),"")),""),"")</f>
        <v>52354</v>
      </c>
      <c r="D314" s="9">
        <f ca="1">IF(ROW()-ROW(Amortization[[#Headers],[開始貸款金額]])=1,LoanAmount,IF(Amortization[[#This Row],[還款日]]="",0,INDEX(Amortization[], ROW()-4,8)))</f>
        <v>110695.80838853566</v>
      </c>
      <c r="E314" s="9">
        <f ca="1">IF(ValuesEntered,IF(ROW()-ROW(Amortization[[#Headers],[利息]])=1,-IPMT(InterestRate/12,1,DurationOfLoan-ROWS($C$4:C314)+1,Amortization[[#This Row],[開始貸款金額]]),IFERROR(-IPMT(InterestRate/12,1,Amortization[[#This Row],[剩下月數]],D315),0)),0)</f>
        <v>407.54560568560663</v>
      </c>
      <c r="F314" s="9">
        <f ca="1">IFERROR(IF(AND(ValuesEntered,Amortization[[#This Row],[還款日]]&lt;&gt;""),-PPMT(InterestRate/12,1,DurationOfLoan-ROWS($C$4:C314)+1,Amortization[[#This Row],[開始貸款金額]]),""),0)</f>
        <v>2016.980205707217</v>
      </c>
      <c r="G314" s="9">
        <f ca="1">IF(Amortization[[#This Row],[還款日]]="",0,PropertyTaxAmount)</f>
        <v>0</v>
      </c>
      <c r="H314" s="9">
        <f ca="1">IF(Amortization[[#This Row],[還款日]]="",0,Amortization[[#This Row],[利息]]+Amortization[[#This Row],[本金]]+Amortization[[#This Row],[其它月費]])</f>
        <v>2424.5258113928235</v>
      </c>
      <c r="I314" s="9">
        <f ca="1">IF(Amortization[[#This Row],[還款日]]="",0,Amortization[[#This Row],[開始貸款金額]]-Amortization[[#This Row],[本金]])</f>
        <v>108678.82818282844</v>
      </c>
      <c r="J314" s="10">
        <f ca="1">IF(Amortization[[#This Row],[月結餘貸款]]&gt;0,LastRow-ROW(),0)</f>
        <v>49</v>
      </c>
    </row>
    <row r="315" spans="2:10" ht="15" customHeight="1" x14ac:dyDescent="0.3">
      <c r="B315" s="7">
        <f>ROWS($B$4:B315)</f>
        <v>312</v>
      </c>
      <c r="C315" s="8">
        <f ca="1">IF(ValuesEntered,IF(Amortization[[#This Row],['#]]&lt;=DurationOfLoan,IF(ROW()-ROW(Amortization[[#Headers],[還款日]])=1,LoanStart,IF(I314&gt;0,EDATE(C314,1),"")),""),"")</f>
        <v>52385</v>
      </c>
      <c r="D315" s="9">
        <f ca="1">IF(ROW()-ROW(Amortization[[#Headers],[開始貸款金額]])=1,LoanAmount,IF(Amortization[[#This Row],[還款日]]="",0,INDEX(Amortization[], ROW()-4,8)))</f>
        <v>108678.82818282844</v>
      </c>
      <c r="E315" s="9">
        <f ca="1">IF(ValuesEntered,IF(ROW()-ROW(Amortization[[#Headers],[利息]])=1,-IPMT(InterestRate/12,1,DurationOfLoan-ROWS($C$4:C315)+1,Amortization[[#This Row],[開始貸款金額]]),IFERROR(-IPMT(InterestRate/12,1,Amortization[[#This Row],[剩下月數]],D316),0)),0)</f>
        <v>399.95356613006186</v>
      </c>
      <c r="F315" s="9">
        <f ca="1">IFERROR(IF(AND(ValuesEntered,Amortization[[#This Row],[還款日]]&lt;&gt;""),-PPMT(InterestRate/12,1,DurationOfLoan-ROWS($C$4:C315)+1,Amortization[[#This Row],[開始貸款金額]]),""),0)</f>
        <v>2024.5438814786191</v>
      </c>
      <c r="G315" s="9">
        <f ca="1">IF(Amortization[[#This Row],[還款日]]="",0,PropertyTaxAmount)</f>
        <v>0</v>
      </c>
      <c r="H315" s="9">
        <f ca="1">IF(Amortization[[#This Row],[還款日]]="",0,Amortization[[#This Row],[利息]]+Amortization[[#This Row],[本金]]+Amortization[[#This Row],[其它月費]])</f>
        <v>2424.4974476086809</v>
      </c>
      <c r="I315" s="9">
        <f ca="1">IF(Amortization[[#This Row],[還款日]]="",0,Amortization[[#This Row],[開始貸款金額]]-Amortization[[#This Row],[本金]])</f>
        <v>106654.28430134982</v>
      </c>
      <c r="J315" s="10">
        <f ca="1">IF(Amortization[[#This Row],[月結餘貸款]]&gt;0,LastRow-ROW(),0)</f>
        <v>48</v>
      </c>
    </row>
    <row r="316" spans="2:10" ht="15" customHeight="1" x14ac:dyDescent="0.3">
      <c r="B316" s="7">
        <f>ROWS($B$4:B316)</f>
        <v>313</v>
      </c>
      <c r="C316" s="8">
        <f ca="1">IF(ValuesEntered,IF(Amortization[[#This Row],['#]]&lt;=DurationOfLoan,IF(ROW()-ROW(Amortization[[#Headers],[還款日]])=1,LoanStart,IF(I315&gt;0,EDATE(C315,1),"")),""),"")</f>
        <v>52415</v>
      </c>
      <c r="D316" s="9">
        <f ca="1">IF(ROW()-ROW(Amortization[[#Headers],[開始貸款金額]])=1,LoanAmount,IF(Amortization[[#This Row],[還款日]]="",0,INDEX(Amortization[], ROW()-4,8)))</f>
        <v>106654.28430134982</v>
      </c>
      <c r="E316" s="9">
        <f ca="1">IF(ValuesEntered,IF(ROW()-ROW(Amortization[[#Headers],[利息]])=1,-IPMT(InterestRate/12,1,DurationOfLoan-ROWS($C$4:C316)+1,Amortization[[#This Row],[開始貸款金額]]),IFERROR(-IPMT(InterestRate/12,1,Amortization[[#This Row],[剩下月數]],D317),0)),0)</f>
        <v>392.3330564261837</v>
      </c>
      <c r="F316" s="9">
        <f ca="1">IFERROR(IF(AND(ValuesEntered,Amortization[[#This Row],[還款日]]&lt;&gt;""),-PPMT(InterestRate/12,1,DurationOfLoan-ROWS($C$4:C316)+1,Amortization[[#This Row],[開始貸款金額]]),""),0)</f>
        <v>2032.1359210341643</v>
      </c>
      <c r="G316" s="9">
        <f ca="1">IF(Amortization[[#This Row],[還款日]]="",0,PropertyTaxAmount)</f>
        <v>0</v>
      </c>
      <c r="H316" s="9">
        <f ca="1">IF(Amortization[[#This Row],[還款日]]="",0,Amortization[[#This Row],[利息]]+Amortization[[#This Row],[本金]]+Amortization[[#This Row],[其它月費]])</f>
        <v>2424.468977460348</v>
      </c>
      <c r="I316" s="9">
        <f ca="1">IF(Amortization[[#This Row],[還款日]]="",0,Amortization[[#This Row],[開始貸款金額]]-Amortization[[#This Row],[本金]])</f>
        <v>104622.14838031566</v>
      </c>
      <c r="J316" s="10">
        <f ca="1">IF(Amortization[[#This Row],[月結餘貸款]]&gt;0,LastRow-ROW(),0)</f>
        <v>47</v>
      </c>
    </row>
    <row r="317" spans="2:10" ht="15" customHeight="1" x14ac:dyDescent="0.3">
      <c r="B317" s="7">
        <f>ROWS($B$4:B317)</f>
        <v>314</v>
      </c>
      <c r="C317" s="8">
        <f ca="1">IF(ValuesEntered,IF(Amortization[[#This Row],['#]]&lt;=DurationOfLoan,IF(ROW()-ROW(Amortization[[#Headers],[還款日]])=1,LoanStart,IF(I316&gt;0,EDATE(C316,1),"")),""),"")</f>
        <v>52446</v>
      </c>
      <c r="D317" s="9">
        <f ca="1">IF(ROW()-ROW(Amortization[[#Headers],[開始貸款金額]])=1,LoanAmount,IF(Amortization[[#This Row],[還款日]]="",0,INDEX(Amortization[], ROW()-4,8)))</f>
        <v>104622.14838031566</v>
      </c>
      <c r="E317" s="9">
        <f ca="1">IF(ValuesEntered,IF(ROW()-ROW(Amortization[[#Headers],[利息]])=1,-IPMT(InterestRate/12,1,DurationOfLoan-ROWS($C$4:C317)+1,Amortization[[#This Row],[開始貸款金額]]),IFERROR(-IPMT(InterestRate/12,1,Amortization[[#This Row],[剩下月數]],D318),0)),0)</f>
        <v>384.68396981091604</v>
      </c>
      <c r="F317" s="9">
        <f ca="1">IFERROR(IF(AND(ValuesEntered,Amortization[[#This Row],[還款日]]&lt;&gt;""),-PPMT(InterestRate/12,1,DurationOfLoan-ROWS($C$4:C317)+1,Amortization[[#This Row],[開始貸款金額]]),""),0)</f>
        <v>2039.7564307380426</v>
      </c>
      <c r="G317" s="9">
        <f ca="1">IF(Amortization[[#This Row],[還款日]]="",0,PropertyTaxAmount)</f>
        <v>0</v>
      </c>
      <c r="H317" s="9">
        <f ca="1">IF(Amortization[[#This Row],[還款日]]="",0,Amortization[[#This Row],[利息]]+Amortization[[#This Row],[本金]]+Amortization[[#This Row],[其它月費]])</f>
        <v>2424.4404005489587</v>
      </c>
      <c r="I317" s="9">
        <f ca="1">IF(Amortization[[#This Row],[還款日]]="",0,Amortization[[#This Row],[開始貸款金額]]-Amortization[[#This Row],[本金]])</f>
        <v>102582.39194957762</v>
      </c>
      <c r="J317" s="10">
        <f ca="1">IF(Amortization[[#This Row],[月結餘貸款]]&gt;0,LastRow-ROW(),0)</f>
        <v>46</v>
      </c>
    </row>
    <row r="318" spans="2:10" ht="15" customHeight="1" x14ac:dyDescent="0.3">
      <c r="B318" s="7">
        <f>ROWS($B$4:B318)</f>
        <v>315</v>
      </c>
      <c r="C318" s="8">
        <f ca="1">IF(ValuesEntered,IF(Amortization[[#This Row],['#]]&lt;=DurationOfLoan,IF(ROW()-ROW(Amortization[[#Headers],[還款日]])=1,LoanStart,IF(I317&gt;0,EDATE(C317,1),"")),""),"")</f>
        <v>52477</v>
      </c>
      <c r="D318" s="9">
        <f ca="1">IF(ROW()-ROW(Amortization[[#Headers],[開始貸款金額]])=1,LoanAmount,IF(Amortization[[#This Row],[還款日]]="",0,INDEX(Amortization[], ROW()-4,8)))</f>
        <v>102582.39194957762</v>
      </c>
      <c r="E318" s="9">
        <f ca="1">IF(ValuesEntered,IF(ROW()-ROW(Amortization[[#Headers],[利息]])=1,-IPMT(InterestRate/12,1,DurationOfLoan-ROWS($C$4:C318)+1,Amortization[[#This Row],[開始貸款金額]]),IFERROR(-IPMT(InterestRate/12,1,Amortization[[#This Row],[剩下月數]],D319),0)),0)</f>
        <v>377.00619912084107</v>
      </c>
      <c r="F318" s="9">
        <f ca="1">IFERROR(IF(AND(ValuesEntered,Amortization[[#This Row],[還款日]]&lt;&gt;""),-PPMT(InterestRate/12,1,DurationOfLoan-ROWS($C$4:C318)+1,Amortization[[#This Row],[開始貸款金額]]),""),0)</f>
        <v>2047.4055173533097</v>
      </c>
      <c r="G318" s="9">
        <f ca="1">IF(Amortization[[#This Row],[還款日]]="",0,PropertyTaxAmount)</f>
        <v>0</v>
      </c>
      <c r="H318" s="9">
        <f ca="1">IF(Amortization[[#This Row],[還款日]]="",0,Amortization[[#This Row],[利息]]+Amortization[[#This Row],[本金]]+Amortization[[#This Row],[其它月費]])</f>
        <v>2424.411716474151</v>
      </c>
      <c r="I318" s="9">
        <f ca="1">IF(Amortization[[#This Row],[還款日]]="",0,Amortization[[#This Row],[開始貸款金額]]-Amortization[[#This Row],[本金]])</f>
        <v>100534.98643222431</v>
      </c>
      <c r="J318" s="10">
        <f ca="1">IF(Amortization[[#This Row],[月結餘貸款]]&gt;0,LastRow-ROW(),0)</f>
        <v>45</v>
      </c>
    </row>
    <row r="319" spans="2:10" ht="15" customHeight="1" x14ac:dyDescent="0.3">
      <c r="B319" s="7">
        <f>ROWS($B$4:B319)</f>
        <v>316</v>
      </c>
      <c r="C319" s="8">
        <f ca="1">IF(ValuesEntered,IF(Amortization[[#This Row],['#]]&lt;=DurationOfLoan,IF(ROW()-ROW(Amortization[[#Headers],[還款日]])=1,LoanStart,IF(I318&gt;0,EDATE(C318,1),"")),""),"")</f>
        <v>52507</v>
      </c>
      <c r="D319" s="9">
        <f ca="1">IF(ROW()-ROW(Amortization[[#Headers],[開始貸款金額]])=1,LoanAmount,IF(Amortization[[#This Row],[還款日]]="",0,INDEX(Amortization[], ROW()-4,8)))</f>
        <v>100534.98643222431</v>
      </c>
      <c r="E319" s="9">
        <f ca="1">IF(ValuesEntered,IF(ROW()-ROW(Amortization[[#Headers],[利息]])=1,-IPMT(InterestRate/12,1,DurationOfLoan-ROWS($C$4:C319)+1,Amortization[[#This Row],[開始貸款金額]]),IFERROR(-IPMT(InterestRate/12,1,Amortization[[#This Row],[剩下月數]],D320),0)),0)</f>
        <v>369.29963679067851</v>
      </c>
      <c r="F319" s="9">
        <f ca="1">IFERROR(IF(AND(ValuesEntered,Amortization[[#This Row],[還款日]]&lt;&gt;""),-PPMT(InterestRate/12,1,DurationOfLoan-ROWS($C$4:C319)+1,Amortization[[#This Row],[開始貸款金額]]),""),0)</f>
        <v>2055.0832880433845</v>
      </c>
      <c r="G319" s="9">
        <f ca="1">IF(Amortization[[#This Row],[還款日]]="",0,PropertyTaxAmount)</f>
        <v>0</v>
      </c>
      <c r="H319" s="9">
        <f ca="1">IF(Amortization[[#This Row],[還款日]]="",0,Amortization[[#This Row],[利息]]+Amortization[[#This Row],[本金]]+Amortization[[#This Row],[其它月費]])</f>
        <v>2424.382924834063</v>
      </c>
      <c r="I319" s="9">
        <f ca="1">IF(Amortization[[#This Row],[還款日]]="",0,Amortization[[#This Row],[開始貸款金額]]-Amortization[[#This Row],[本金]])</f>
        <v>98479.90314418092</v>
      </c>
      <c r="J319" s="10">
        <f ca="1">IF(Amortization[[#This Row],[月結餘貸款]]&gt;0,LastRow-ROW(),0)</f>
        <v>44</v>
      </c>
    </row>
    <row r="320" spans="2:10" ht="15" customHeight="1" x14ac:dyDescent="0.3">
      <c r="B320" s="7">
        <f>ROWS($B$4:B320)</f>
        <v>317</v>
      </c>
      <c r="C320" s="8">
        <f ca="1">IF(ValuesEntered,IF(Amortization[[#This Row],['#]]&lt;=DurationOfLoan,IF(ROW()-ROW(Amortization[[#Headers],[還款日]])=1,LoanStart,IF(I319&gt;0,EDATE(C319,1),"")),""),"")</f>
        <v>52538</v>
      </c>
      <c r="D320" s="9">
        <f ca="1">IF(ROW()-ROW(Amortization[[#Headers],[開始貸款金額]])=1,LoanAmount,IF(Amortization[[#This Row],[還款日]]="",0,INDEX(Amortization[], ROW()-4,8)))</f>
        <v>98479.90314418092</v>
      </c>
      <c r="E320" s="9">
        <f ca="1">IF(ValuesEntered,IF(ROW()-ROW(Amortization[[#Headers],[利息]])=1,-IPMT(InterestRate/12,1,DurationOfLoan-ROWS($C$4:C320)+1,Amortization[[#This Row],[開始貸款金額]]),IFERROR(-IPMT(InterestRate/12,1,Amortization[[#This Row],[剩下月數]],D321),0)),0)</f>
        <v>361.56417485177758</v>
      </c>
      <c r="F320" s="9">
        <f ca="1">IFERROR(IF(AND(ValuesEntered,Amortization[[#This Row],[還款日]]&lt;&gt;""),-PPMT(InterestRate/12,1,DurationOfLoan-ROWS($C$4:C320)+1,Amortization[[#This Row],[開始貸款金額]]),""),0)</f>
        <v>2062.7898503735478</v>
      </c>
      <c r="G320" s="9">
        <f ca="1">IF(Amortization[[#This Row],[還款日]]="",0,PropertyTaxAmount)</f>
        <v>0</v>
      </c>
      <c r="H320" s="9">
        <f ca="1">IF(Amortization[[#This Row],[還款日]]="",0,Amortization[[#This Row],[利息]]+Amortization[[#This Row],[本金]]+Amortization[[#This Row],[其它月費]])</f>
        <v>2424.3540252253251</v>
      </c>
      <c r="I320" s="9">
        <f ca="1">IF(Amortization[[#This Row],[還款日]]="",0,Amortization[[#This Row],[開始貸款金額]]-Amortization[[#This Row],[本金]])</f>
        <v>96417.113293807372</v>
      </c>
      <c r="J320" s="10">
        <f ca="1">IF(Amortization[[#This Row],[月結餘貸款]]&gt;0,LastRow-ROW(),0)</f>
        <v>43</v>
      </c>
    </row>
    <row r="321" spans="2:10" ht="15" customHeight="1" x14ac:dyDescent="0.3">
      <c r="B321" s="7">
        <f>ROWS($B$4:B321)</f>
        <v>318</v>
      </c>
      <c r="C321" s="8">
        <f ca="1">IF(ValuesEntered,IF(Amortization[[#This Row],['#]]&lt;=DurationOfLoan,IF(ROW()-ROW(Amortization[[#Headers],[還款日]])=1,LoanStart,IF(I320&gt;0,EDATE(C320,1),"")),""),"")</f>
        <v>52568</v>
      </c>
      <c r="D321" s="9">
        <f ca="1">IF(ROW()-ROW(Amortization[[#Headers],[開始貸款金額]])=1,LoanAmount,IF(Amortization[[#This Row],[還款日]]="",0,INDEX(Amortization[], ROW()-4,8)))</f>
        <v>96417.113293807372</v>
      </c>
      <c r="E321" s="9">
        <f ca="1">IF(ValuesEntered,IF(ROW()-ROW(Amortization[[#Headers],[利息]])=1,-IPMT(InterestRate/12,1,DurationOfLoan-ROWS($C$4:C321)+1,Amortization[[#This Row],[開始貸款金額]]),IFERROR(-IPMT(InterestRate/12,1,Amortization[[#This Row],[剩下月數]],D322),0)),0)</f>
        <v>353.79970493060591</v>
      </c>
      <c r="F321" s="9">
        <f ca="1">IFERROR(IF(AND(ValuesEntered,Amortization[[#This Row],[還款日]]&lt;&gt;""),-PPMT(InterestRate/12,1,DurationOfLoan-ROWS($C$4:C321)+1,Amortization[[#This Row],[開始貸款金額]]),""),0)</f>
        <v>2070.525312312448</v>
      </c>
      <c r="G321" s="9">
        <f ca="1">IF(Amortization[[#This Row],[還款日]]="",0,PropertyTaxAmount)</f>
        <v>0</v>
      </c>
      <c r="H321" s="9">
        <f ca="1">IF(Amortization[[#This Row],[還款日]]="",0,Amortization[[#This Row],[利息]]+Amortization[[#This Row],[本金]]+Amortization[[#This Row],[其它月費]])</f>
        <v>2424.3250172430539</v>
      </c>
      <c r="I321" s="9">
        <f ca="1">IF(Amortization[[#This Row],[還款日]]="",0,Amortization[[#This Row],[開始貸款金額]]-Amortization[[#This Row],[本金]])</f>
        <v>94346.587981494929</v>
      </c>
      <c r="J321" s="10">
        <f ca="1">IF(Amortization[[#This Row],[月結餘貸款]]&gt;0,LastRow-ROW(),0)</f>
        <v>42</v>
      </c>
    </row>
    <row r="322" spans="2:10" ht="15" customHeight="1" x14ac:dyDescent="0.3">
      <c r="B322" s="7">
        <f>ROWS($B$4:B322)</f>
        <v>319</v>
      </c>
      <c r="C322" s="8">
        <f ca="1">IF(ValuesEntered,IF(Amortization[[#This Row],['#]]&lt;=DurationOfLoan,IF(ROW()-ROW(Amortization[[#Headers],[還款日]])=1,LoanStart,IF(I321&gt;0,EDATE(C321,1),"")),""),"")</f>
        <v>52599</v>
      </c>
      <c r="D322" s="9">
        <f ca="1">IF(ROW()-ROW(Amortization[[#Headers],[開始貸款金額]])=1,LoanAmount,IF(Amortization[[#This Row],[還款日]]="",0,INDEX(Amortization[], ROW()-4,8)))</f>
        <v>94346.587981494929</v>
      </c>
      <c r="E322" s="9">
        <f ca="1">IF(ValuesEntered,IF(ROW()-ROW(Amortization[[#Headers],[利息]])=1,-IPMT(InterestRate/12,1,DurationOfLoan-ROWS($C$4:C322)+1,Amortization[[#This Row],[開始貸款金額]]),IFERROR(-IPMT(InterestRate/12,1,Amortization[[#This Row],[剩下月數]],D323),0)),0)</f>
        <v>346.00611824722989</v>
      </c>
      <c r="F322" s="9">
        <f ca="1">IFERROR(IF(AND(ValuesEntered,Amortization[[#This Row],[還款日]]&lt;&gt;""),-PPMT(InterestRate/12,1,DurationOfLoan-ROWS($C$4:C322)+1,Amortization[[#This Row],[開始貸款金額]]),""),0)</f>
        <v>2078.2897822336195</v>
      </c>
      <c r="G322" s="9">
        <f ca="1">IF(Amortization[[#This Row],[還款日]]="",0,PropertyTaxAmount)</f>
        <v>0</v>
      </c>
      <c r="H322" s="9">
        <f ca="1">IF(Amortization[[#This Row],[還款日]]="",0,Amortization[[#This Row],[利息]]+Amortization[[#This Row],[本金]]+Amortization[[#This Row],[其它月費]])</f>
        <v>2424.2959004808495</v>
      </c>
      <c r="I322" s="9">
        <f ca="1">IF(Amortization[[#This Row],[還款日]]="",0,Amortization[[#This Row],[開始貸款金額]]-Amortization[[#This Row],[本金]])</f>
        <v>92268.298199261306</v>
      </c>
      <c r="J322" s="10">
        <f ca="1">IF(Amortization[[#This Row],[月結餘貸款]]&gt;0,LastRow-ROW(),0)</f>
        <v>41</v>
      </c>
    </row>
    <row r="323" spans="2:10" ht="15" customHeight="1" x14ac:dyDescent="0.3">
      <c r="B323" s="7">
        <f>ROWS($B$4:B323)</f>
        <v>320</v>
      </c>
      <c r="C323" s="8">
        <f ca="1">IF(ValuesEntered,IF(Amortization[[#This Row],['#]]&lt;=DurationOfLoan,IF(ROW()-ROW(Amortization[[#Headers],[還款日]])=1,LoanStart,IF(I322&gt;0,EDATE(C322,1),"")),""),"")</f>
        <v>52630</v>
      </c>
      <c r="D323" s="9">
        <f ca="1">IF(ROW()-ROW(Amortization[[#Headers],[開始貸款金額]])=1,LoanAmount,IF(Amortization[[#This Row],[還款日]]="",0,INDEX(Amortization[], ROW()-4,8)))</f>
        <v>92268.298199261306</v>
      </c>
      <c r="E323" s="9">
        <f ca="1">IF(ValuesEntered,IF(ROW()-ROW(Amortization[[#Headers],[利息]])=1,-IPMT(InterestRate/12,1,DurationOfLoan-ROWS($C$4:C323)+1,Amortization[[#This Row],[開始貸款金額]]),IFERROR(-IPMT(InterestRate/12,1,Amortization[[#This Row],[剩下月數]],D324),0)),0)</f>
        <v>338.18330561379116</v>
      </c>
      <c r="F323" s="9">
        <f ca="1">IFERROR(IF(AND(ValuesEntered,Amortization[[#This Row],[還款日]]&lt;&gt;""),-PPMT(InterestRate/12,1,DurationOfLoan-ROWS($C$4:C323)+1,Amortization[[#This Row],[開始貸款金額]]),""),0)</f>
        <v>2086.0833689169958</v>
      </c>
      <c r="G323" s="9">
        <f ca="1">IF(Amortization[[#This Row],[還款日]]="",0,PropertyTaxAmount)</f>
        <v>0</v>
      </c>
      <c r="H323" s="9">
        <f ca="1">IF(Amortization[[#This Row],[還款日]]="",0,Amortization[[#This Row],[利息]]+Amortization[[#This Row],[本金]]+Amortization[[#This Row],[其它月費]])</f>
        <v>2424.266674530787</v>
      </c>
      <c r="I323" s="9">
        <f ca="1">IF(Amortization[[#This Row],[還款日]]="",0,Amortization[[#This Row],[開始貸款金額]]-Amortization[[#This Row],[本金]])</f>
        <v>90182.21483034431</v>
      </c>
      <c r="J323" s="10">
        <f ca="1">IF(Amortization[[#This Row],[月結餘貸款]]&gt;0,LastRow-ROW(),0)</f>
        <v>40</v>
      </c>
    </row>
    <row r="324" spans="2:10" ht="15" customHeight="1" x14ac:dyDescent="0.3">
      <c r="B324" s="7">
        <f>ROWS($B$4:B324)</f>
        <v>321</v>
      </c>
      <c r="C324" s="8">
        <f ca="1">IF(ValuesEntered,IF(Amortization[[#This Row],['#]]&lt;=DurationOfLoan,IF(ROW()-ROW(Amortization[[#Headers],[還款日]])=1,LoanStart,IF(I323&gt;0,EDATE(C323,1),"")),""),"")</f>
        <v>52659</v>
      </c>
      <c r="D324" s="9">
        <f ca="1">IF(ROW()-ROW(Amortization[[#Headers],[開始貸款金額]])=1,LoanAmount,IF(Amortization[[#This Row],[還款日]]="",0,INDEX(Amortization[], ROW()-4,8)))</f>
        <v>90182.21483034431</v>
      </c>
      <c r="E324" s="9">
        <f ca="1">IF(ValuesEntered,IF(ROW()-ROW(Amortization[[#Headers],[利息]])=1,-IPMT(InterestRate/12,1,DurationOfLoan-ROWS($C$4:C324)+1,Amortization[[#This Row],[開始貸款金額]]),IFERROR(-IPMT(InterestRate/12,1,Amortization[[#This Row],[剩下月數]],D325),0)),0)</f>
        <v>330.33115743297702</v>
      </c>
      <c r="F324" s="9">
        <f ca="1">IFERROR(IF(AND(ValuesEntered,Amortization[[#This Row],[還款日]]&lt;&gt;""),-PPMT(InterestRate/12,1,DurationOfLoan-ROWS($C$4:C324)+1,Amortization[[#This Row],[開始貸款金額]]),""),0)</f>
        <v>2093.9061815504347</v>
      </c>
      <c r="G324" s="9">
        <f ca="1">IF(Amortization[[#This Row],[還款日]]="",0,PropertyTaxAmount)</f>
        <v>0</v>
      </c>
      <c r="H324" s="9">
        <f ca="1">IF(Amortization[[#This Row],[還款日]]="",0,Amortization[[#This Row],[利息]]+Amortization[[#This Row],[本金]]+Amortization[[#This Row],[其它月費]])</f>
        <v>2424.2373389834115</v>
      </c>
      <c r="I324" s="9">
        <f ca="1">IF(Amortization[[#This Row],[還款日]]="",0,Amortization[[#This Row],[開始貸款金額]]-Amortization[[#This Row],[本金]])</f>
        <v>88088.308648793871</v>
      </c>
      <c r="J324" s="10">
        <f ca="1">IF(Amortization[[#This Row],[月結餘貸款]]&gt;0,LastRow-ROW(),0)</f>
        <v>39</v>
      </c>
    </row>
    <row r="325" spans="2:10" ht="15" customHeight="1" x14ac:dyDescent="0.3">
      <c r="B325" s="7">
        <f>ROWS($B$4:B325)</f>
        <v>322</v>
      </c>
      <c r="C325" s="8">
        <f ca="1">IF(ValuesEntered,IF(Amortization[[#This Row],['#]]&lt;=DurationOfLoan,IF(ROW()-ROW(Amortization[[#Headers],[還款日]])=1,LoanStart,IF(I324&gt;0,EDATE(C324,1),"")),""),"")</f>
        <v>52690</v>
      </c>
      <c r="D325" s="9">
        <f ca="1">IF(ROW()-ROW(Amortization[[#Headers],[開始貸款金額]])=1,LoanAmount,IF(Amortization[[#This Row],[還款日]]="",0,INDEX(Amortization[], ROW()-4,8)))</f>
        <v>88088.308648793871</v>
      </c>
      <c r="E325" s="9">
        <f ca="1">IF(ValuesEntered,IF(ROW()-ROW(Amortization[[#Headers],[利息]])=1,-IPMT(InterestRate/12,1,DurationOfLoan-ROWS($C$4:C325)+1,Amortization[[#This Row],[開始貸款金額]]),IFERROR(-IPMT(InterestRate/12,1,Amortization[[#This Row],[剩下月數]],D326),0)),0)</f>
        <v>322.4495636964848</v>
      </c>
      <c r="F325" s="9">
        <f ca="1">IFERROR(IF(AND(ValuesEntered,Amortization[[#This Row],[還款日]]&lt;&gt;""),-PPMT(InterestRate/12,1,DurationOfLoan-ROWS($C$4:C325)+1,Amortization[[#This Row],[開始貸款金額]]),""),0)</f>
        <v>2101.7583297312485</v>
      </c>
      <c r="G325" s="9">
        <f ca="1">IF(Amortization[[#This Row],[還款日]]="",0,PropertyTaxAmount)</f>
        <v>0</v>
      </c>
      <c r="H325" s="9">
        <f ca="1">IF(Amortization[[#This Row],[還款日]]="",0,Amortization[[#This Row],[利息]]+Amortization[[#This Row],[本金]]+Amortization[[#This Row],[其它月費]])</f>
        <v>2424.2078934277333</v>
      </c>
      <c r="I325" s="9">
        <f ca="1">IF(Amortization[[#This Row],[還款日]]="",0,Amortization[[#This Row],[開始貸款金額]]-Amortization[[#This Row],[本金]])</f>
        <v>85986.550319062619</v>
      </c>
      <c r="J325" s="10">
        <f ca="1">IF(Amortization[[#This Row],[月結餘貸款]]&gt;0,LastRow-ROW(),0)</f>
        <v>38</v>
      </c>
    </row>
    <row r="326" spans="2:10" ht="15" customHeight="1" x14ac:dyDescent="0.3">
      <c r="B326" s="7">
        <f>ROWS($B$4:B326)</f>
        <v>323</v>
      </c>
      <c r="C326" s="8">
        <f ca="1">IF(ValuesEntered,IF(Amortization[[#This Row],['#]]&lt;=DurationOfLoan,IF(ROW()-ROW(Amortization[[#Headers],[還款日]])=1,LoanStart,IF(I325&gt;0,EDATE(C325,1),"")),""),"")</f>
        <v>52720</v>
      </c>
      <c r="D326" s="9">
        <f ca="1">IF(ROW()-ROW(Amortization[[#Headers],[開始貸款金額]])=1,LoanAmount,IF(Amortization[[#This Row],[還款日]]="",0,INDEX(Amortization[], ROW()-4,8)))</f>
        <v>85986.550319062619</v>
      </c>
      <c r="E326" s="9">
        <f ca="1">IF(ValuesEntered,IF(ROW()-ROW(Amortization[[#Headers],[利息]])=1,-IPMT(InterestRate/12,1,DurationOfLoan-ROWS($C$4:C326)+1,Amortization[[#This Row],[開始貸款金額]]),IFERROR(-IPMT(InterestRate/12,1,Amortization[[#This Row],[剩下月數]],D327),0)),0)</f>
        <v>314.53841398348078</v>
      </c>
      <c r="F326" s="9">
        <f ca="1">IFERROR(IF(AND(ValuesEntered,Amortization[[#This Row],[還款日]]&lt;&gt;""),-PPMT(InterestRate/12,1,DurationOfLoan-ROWS($C$4:C326)+1,Amortization[[#This Row],[開始貸款金額]]),""),0)</f>
        <v>2109.6399234677406</v>
      </c>
      <c r="G326" s="9">
        <f ca="1">IF(Amortization[[#This Row],[還款日]]="",0,PropertyTaxAmount)</f>
        <v>0</v>
      </c>
      <c r="H326" s="9">
        <f ca="1">IF(Amortization[[#This Row],[還款日]]="",0,Amortization[[#This Row],[利息]]+Amortization[[#This Row],[本金]]+Amortization[[#This Row],[其它月費]])</f>
        <v>2424.1783374512215</v>
      </c>
      <c r="I326" s="9">
        <f ca="1">IF(Amortization[[#This Row],[還款日]]="",0,Amortization[[#This Row],[開始貸款金額]]-Amortization[[#This Row],[本金]])</f>
        <v>83876.910395594881</v>
      </c>
      <c r="J326" s="10">
        <f ca="1">IF(Amortization[[#This Row],[月結餘貸款]]&gt;0,LastRow-ROW(),0)</f>
        <v>37</v>
      </c>
    </row>
    <row r="327" spans="2:10" ht="15" customHeight="1" x14ac:dyDescent="0.3">
      <c r="B327" s="7">
        <f>ROWS($B$4:B327)</f>
        <v>324</v>
      </c>
      <c r="C327" s="8">
        <f ca="1">IF(ValuesEntered,IF(Amortization[[#This Row],['#]]&lt;=DurationOfLoan,IF(ROW()-ROW(Amortization[[#Headers],[還款日]])=1,LoanStart,IF(I326&gt;0,EDATE(C326,1),"")),""),"")</f>
        <v>52751</v>
      </c>
      <c r="D327" s="9">
        <f ca="1">IF(ROW()-ROW(Amortization[[#Headers],[開始貸款金額]])=1,LoanAmount,IF(Amortization[[#This Row],[還款日]]="",0,INDEX(Amortization[], ROW()-4,8)))</f>
        <v>83876.910395594881</v>
      </c>
      <c r="E327" s="9">
        <f ca="1">IF(ValuesEntered,IF(ROW()-ROW(Amortization[[#Headers],[利息]])=1,-IPMT(InterestRate/12,1,DurationOfLoan-ROWS($C$4:C327)+1,Amortization[[#This Row],[開始貸款金額]]),IFERROR(-IPMT(InterestRate/12,1,Amortization[[#This Row],[剩下月數]],D328),0)),0)</f>
        <v>306.59759745905302</v>
      </c>
      <c r="F327" s="9">
        <f ca="1">IFERROR(IF(AND(ValuesEntered,Amortization[[#This Row],[還款日]]&lt;&gt;""),-PPMT(InterestRate/12,1,DurationOfLoan-ROWS($C$4:C327)+1,Amortization[[#This Row],[開始貸款金額]]),""),0)</f>
        <v>2117.5510731807449</v>
      </c>
      <c r="G327" s="9">
        <f ca="1">IF(Amortization[[#This Row],[還款日]]="",0,PropertyTaxAmount)</f>
        <v>0</v>
      </c>
      <c r="H327" s="9">
        <f ca="1">IF(Amortization[[#This Row],[還款日]]="",0,Amortization[[#This Row],[利息]]+Amortization[[#This Row],[本金]]+Amortization[[#This Row],[其它月費]])</f>
        <v>2424.1486706397977</v>
      </c>
      <c r="I327" s="9">
        <f ca="1">IF(Amortization[[#This Row],[還款日]]="",0,Amortization[[#This Row],[開始貸款金額]]-Amortization[[#This Row],[本金]])</f>
        <v>81759.359322414137</v>
      </c>
      <c r="J327" s="10">
        <f ca="1">IF(Amortization[[#This Row],[月結餘貸款]]&gt;0,LastRow-ROW(),0)</f>
        <v>36</v>
      </c>
    </row>
    <row r="328" spans="2:10" ht="15" customHeight="1" x14ac:dyDescent="0.3">
      <c r="B328" s="7">
        <f>ROWS($B$4:B328)</f>
        <v>325</v>
      </c>
      <c r="C328" s="8">
        <f ca="1">IF(ValuesEntered,IF(Amortization[[#This Row],['#]]&lt;=DurationOfLoan,IF(ROW()-ROW(Amortization[[#Headers],[還款日]])=1,LoanStart,IF(I327&gt;0,EDATE(C327,1),"")),""),"")</f>
        <v>52781</v>
      </c>
      <c r="D328" s="9">
        <f ca="1">IF(ROW()-ROW(Amortization[[#Headers],[開始貸款金額]])=1,LoanAmount,IF(Amortization[[#This Row],[還款日]]="",0,INDEX(Amortization[], ROW()-4,8)))</f>
        <v>81759.359322414137</v>
      </c>
      <c r="E328" s="9">
        <f ca="1">IF(ValuesEntered,IF(ROW()-ROW(Amortization[[#Headers],[利息]])=1,-IPMT(InterestRate/12,1,DurationOfLoan-ROWS($C$4:C328)+1,Amortization[[#This Row],[開始貸款金額]]),IFERROR(-IPMT(InterestRate/12,1,Amortization[[#This Row],[剩下月數]],D329),0)),0)</f>
        <v>298.62700287265864</v>
      </c>
      <c r="F328" s="9">
        <f ca="1">IFERROR(IF(AND(ValuesEntered,Amortization[[#This Row],[還款日]]&lt;&gt;""),-PPMT(InterestRate/12,1,DurationOfLoan-ROWS($C$4:C328)+1,Amortization[[#This Row],[開始貸款金額]]),""),0)</f>
        <v>2125.4918897051725</v>
      </c>
      <c r="G328" s="9">
        <f ca="1">IF(Amortization[[#This Row],[還款日]]="",0,PropertyTaxAmount)</f>
        <v>0</v>
      </c>
      <c r="H328" s="9">
        <f ca="1">IF(Amortization[[#This Row],[還款日]]="",0,Amortization[[#This Row],[利息]]+Amortization[[#This Row],[本金]]+Amortization[[#This Row],[其它月費]])</f>
        <v>2424.118892577831</v>
      </c>
      <c r="I328" s="9">
        <f ca="1">IF(Amortization[[#This Row],[還款日]]="",0,Amortization[[#This Row],[開始貸款金額]]-Amortization[[#This Row],[本金]])</f>
        <v>79633.867432708968</v>
      </c>
      <c r="J328" s="10">
        <f ca="1">IF(Amortization[[#This Row],[月結餘貸款]]&gt;0,LastRow-ROW(),0)</f>
        <v>35</v>
      </c>
    </row>
    <row r="329" spans="2:10" ht="15" customHeight="1" x14ac:dyDescent="0.3">
      <c r="B329" s="7">
        <f>ROWS($B$4:B329)</f>
        <v>326</v>
      </c>
      <c r="C329" s="8">
        <f ca="1">IF(ValuesEntered,IF(Amortization[[#This Row],['#]]&lt;=DurationOfLoan,IF(ROW()-ROW(Amortization[[#Headers],[還款日]])=1,LoanStart,IF(I328&gt;0,EDATE(C328,1),"")),""),"")</f>
        <v>52812</v>
      </c>
      <c r="D329" s="9">
        <f ca="1">IF(ROW()-ROW(Amortization[[#Headers],[開始貸款金額]])=1,LoanAmount,IF(Amortization[[#This Row],[還款日]]="",0,INDEX(Amortization[], ROW()-4,8)))</f>
        <v>79633.867432708968</v>
      </c>
      <c r="E329" s="9">
        <f ca="1">IF(ValuesEntered,IF(ROW()-ROW(Amortization[[#Headers],[利息]])=1,-IPMT(InterestRate/12,1,DurationOfLoan-ROWS($C$4:C329)+1,Amortization[[#This Row],[開始貸款金額]]),IFERROR(-IPMT(InterestRate/12,1,Amortization[[#This Row],[剩下月數]],D330),0)),0)</f>
        <v>290.62651855656526</v>
      </c>
      <c r="F329" s="9">
        <f ca="1">IFERROR(IF(AND(ValuesEntered,Amortization[[#This Row],[還款日]]&lt;&gt;""),-PPMT(InterestRate/12,1,DurationOfLoan-ROWS($C$4:C329)+1,Amortization[[#This Row],[開始貸款金額]]),""),0)</f>
        <v>2133.4624842915669</v>
      </c>
      <c r="G329" s="9">
        <f ca="1">IF(Amortization[[#This Row],[還款日]]="",0,PropertyTaxAmount)</f>
        <v>0</v>
      </c>
      <c r="H329" s="9">
        <f ca="1">IF(Amortization[[#This Row],[還款日]]="",0,Amortization[[#This Row],[利息]]+Amortization[[#This Row],[本金]]+Amortization[[#This Row],[其它月費]])</f>
        <v>2424.0890028481322</v>
      </c>
      <c r="I329" s="9">
        <f ca="1">IF(Amortization[[#This Row],[還款日]]="",0,Amortization[[#This Row],[開始貸款金額]]-Amortization[[#This Row],[本金]])</f>
        <v>77500.404948417403</v>
      </c>
      <c r="J329" s="10">
        <f ca="1">IF(Amortization[[#This Row],[月結餘貸款]]&gt;0,LastRow-ROW(),0)</f>
        <v>34</v>
      </c>
    </row>
    <row r="330" spans="2:10" ht="15" customHeight="1" x14ac:dyDescent="0.3">
      <c r="B330" s="7">
        <f>ROWS($B$4:B330)</f>
        <v>327</v>
      </c>
      <c r="C330" s="8">
        <f ca="1">IF(ValuesEntered,IF(Amortization[[#This Row],['#]]&lt;=DurationOfLoan,IF(ROW()-ROW(Amortization[[#Headers],[還款日]])=1,LoanStart,IF(I329&gt;0,EDATE(C329,1),"")),""),"")</f>
        <v>52843</v>
      </c>
      <c r="D330" s="9">
        <f ca="1">IF(ROW()-ROW(Amortization[[#Headers],[開始貸款金額]])=1,LoanAmount,IF(Amortization[[#This Row],[還款日]]="",0,INDEX(Amortization[], ROW()-4,8)))</f>
        <v>77500.404948417403</v>
      </c>
      <c r="E330" s="9">
        <f ca="1">IF(ValuesEntered,IF(ROW()-ROW(Amortization[[#Headers],[利息]])=1,-IPMT(InterestRate/12,1,DurationOfLoan-ROWS($C$4:C330)+1,Amortization[[#This Row],[開始貸款金額]]),IFERROR(-IPMT(InterestRate/12,1,Amortization[[#This Row],[剩下月數]],D331),0)),0)</f>
        <v>282.59603242428648</v>
      </c>
      <c r="F330" s="9">
        <f ca="1">IFERROR(IF(AND(ValuesEntered,Amortization[[#This Row],[還款日]]&lt;&gt;""),-PPMT(InterestRate/12,1,DurationOfLoan-ROWS($C$4:C330)+1,Amortization[[#This Row],[開始貸款金額]]),""),0)</f>
        <v>2141.4629686076605</v>
      </c>
      <c r="G330" s="9">
        <f ca="1">IF(Amortization[[#This Row],[還款日]]="",0,PropertyTaxAmount)</f>
        <v>0</v>
      </c>
      <c r="H330" s="9">
        <f ca="1">IF(Amortization[[#This Row],[還款日]]="",0,Amortization[[#This Row],[利息]]+Amortization[[#This Row],[本金]]+Amortization[[#This Row],[其它月費]])</f>
        <v>2424.059001031947</v>
      </c>
      <c r="I330" s="9">
        <f ca="1">IF(Amortization[[#This Row],[還款日]]="",0,Amortization[[#This Row],[開始貸款金額]]-Amortization[[#This Row],[本金]])</f>
        <v>75358.941979809737</v>
      </c>
      <c r="J330" s="10">
        <f ca="1">IF(Amortization[[#This Row],[月結餘貸款]]&gt;0,LastRow-ROW(),0)</f>
        <v>33</v>
      </c>
    </row>
    <row r="331" spans="2:10" ht="15" customHeight="1" x14ac:dyDescent="0.3">
      <c r="B331" s="7">
        <f>ROWS($B$4:B331)</f>
        <v>328</v>
      </c>
      <c r="C331" s="8">
        <f ca="1">IF(ValuesEntered,IF(Amortization[[#This Row],['#]]&lt;=DurationOfLoan,IF(ROW()-ROW(Amortization[[#Headers],[還款日]])=1,LoanStart,IF(I330&gt;0,EDATE(C330,1),"")),""),"")</f>
        <v>52873</v>
      </c>
      <c r="D331" s="9">
        <f ca="1">IF(ROW()-ROW(Amortization[[#Headers],[開始貸款金額]])=1,LoanAmount,IF(Amortization[[#This Row],[還款日]]="",0,INDEX(Amortization[], ROW()-4,8)))</f>
        <v>75358.941979809737</v>
      </c>
      <c r="E331" s="9">
        <f ca="1">IF(ValuesEntered,IF(ROW()-ROW(Amortization[[#Headers],[利息]])=1,-IPMT(InterestRate/12,1,DurationOfLoan-ROWS($C$4:C331)+1,Amortization[[#This Row],[開始貸款金額]]),IFERROR(-IPMT(InterestRate/12,1,Amortization[[#This Row],[剩下月數]],D332),0)),0)</f>
        <v>274.53543196901171</v>
      </c>
      <c r="F331" s="9">
        <f ca="1">IFERROR(IF(AND(ValuesEntered,Amortization[[#This Row],[還款日]]&lt;&gt;""),-PPMT(InterestRate/12,1,DurationOfLoan-ROWS($C$4:C331)+1,Amortization[[#This Row],[開始貸款金額]]),""),0)</f>
        <v>2149.4934547399394</v>
      </c>
      <c r="G331" s="9">
        <f ca="1">IF(Amortization[[#This Row],[還款日]]="",0,PropertyTaxAmount)</f>
        <v>0</v>
      </c>
      <c r="H331" s="9">
        <f ca="1">IF(Amortization[[#This Row],[還款日]]="",0,Amortization[[#This Row],[利息]]+Amortization[[#This Row],[本金]]+Amortization[[#This Row],[其它月費]])</f>
        <v>2424.0288867089512</v>
      </c>
      <c r="I331" s="9">
        <f ca="1">IF(Amortization[[#This Row],[還款日]]="",0,Amortization[[#This Row],[開始貸款金額]]-Amortization[[#This Row],[本金]])</f>
        <v>73209.448525069791</v>
      </c>
      <c r="J331" s="10">
        <f ca="1">IF(Amortization[[#This Row],[月結餘貸款]]&gt;0,LastRow-ROW(),0)</f>
        <v>32</v>
      </c>
    </row>
    <row r="332" spans="2:10" ht="15" customHeight="1" x14ac:dyDescent="0.3">
      <c r="B332" s="7">
        <f>ROWS($B$4:B332)</f>
        <v>329</v>
      </c>
      <c r="C332" s="8">
        <f ca="1">IF(ValuesEntered,IF(Amortization[[#This Row],['#]]&lt;=DurationOfLoan,IF(ROW()-ROW(Amortization[[#Headers],[還款日]])=1,LoanStart,IF(I331&gt;0,EDATE(C331,1),"")),""),"")</f>
        <v>52904</v>
      </c>
      <c r="D332" s="9">
        <f ca="1">IF(ROW()-ROW(Amortization[[#Headers],[開始貸款金額]])=1,LoanAmount,IF(Amortization[[#This Row],[還款日]]="",0,INDEX(Amortization[], ROW()-4,8)))</f>
        <v>73209.448525069791</v>
      </c>
      <c r="E332" s="9">
        <f ca="1">IF(ValuesEntered,IF(ROW()-ROW(Amortization[[#Headers],[利息]])=1,-IPMT(InterestRate/12,1,DurationOfLoan-ROWS($C$4:C332)+1,Amortization[[#This Row],[開始貸款金額]]),IFERROR(-IPMT(InterestRate/12,1,Amortization[[#This Row],[剩下月數]],D333),0)),0)</f>
        <v>266.44460426202966</v>
      </c>
      <c r="F332" s="9">
        <f ca="1">IFERROR(IF(AND(ValuesEntered,Amortization[[#This Row],[還款日]]&lt;&gt;""),-PPMT(InterestRate/12,1,DurationOfLoan-ROWS($C$4:C332)+1,Amortization[[#This Row],[開始貸款金額]]),""),0)</f>
        <v>2157.554055195214</v>
      </c>
      <c r="G332" s="9">
        <f ca="1">IF(Amortization[[#This Row],[還款日]]="",0,PropertyTaxAmount)</f>
        <v>0</v>
      </c>
      <c r="H332" s="9">
        <f ca="1">IF(Amortization[[#This Row],[還款日]]="",0,Amortization[[#This Row],[利息]]+Amortization[[#This Row],[本金]]+Amortization[[#This Row],[其它月費]])</f>
        <v>2423.9986594572438</v>
      </c>
      <c r="I332" s="9">
        <f ca="1">IF(Amortization[[#This Row],[還款日]]="",0,Amortization[[#This Row],[開始貸款金額]]-Amortization[[#This Row],[本金]])</f>
        <v>71051.894469874576</v>
      </c>
      <c r="J332" s="10">
        <f ca="1">IF(Amortization[[#This Row],[月結餘貸款]]&gt;0,LastRow-ROW(),0)</f>
        <v>31</v>
      </c>
    </row>
    <row r="333" spans="2:10" ht="15" customHeight="1" x14ac:dyDescent="0.3">
      <c r="B333" s="7">
        <f>ROWS($B$4:B333)</f>
        <v>330</v>
      </c>
      <c r="C333" s="8">
        <f ca="1">IF(ValuesEntered,IF(Amortization[[#This Row],['#]]&lt;=DurationOfLoan,IF(ROW()-ROW(Amortization[[#Headers],[還款日]])=1,LoanStart,IF(I332&gt;0,EDATE(C332,1),"")),""),"")</f>
        <v>52934</v>
      </c>
      <c r="D333" s="9">
        <f ca="1">IF(ROW()-ROW(Amortization[[#Headers],[開始貸款金額]])=1,LoanAmount,IF(Amortization[[#This Row],[還款日]]="",0,INDEX(Amortization[], ROW()-4,8)))</f>
        <v>71051.894469874576</v>
      </c>
      <c r="E333" s="9">
        <f ca="1">IF(ValuesEntered,IF(ROW()-ROW(Amortization[[#Headers],[利息]])=1,-IPMT(InterestRate/12,1,DurationOfLoan-ROWS($C$4:C333)+1,Amortization[[#This Row],[開始貸款金額]]),IFERROR(-IPMT(InterestRate/12,1,Amortization[[#This Row],[剩下月數]],D334),0)),0)</f>
        <v>258.32343595114639</v>
      </c>
      <c r="F333" s="9">
        <f ca="1">IFERROR(IF(AND(ValuesEntered,Amortization[[#This Row],[還款日]]&lt;&gt;""),-PPMT(InterestRate/12,1,DurationOfLoan-ROWS($C$4:C333)+1,Amortization[[#This Row],[開始貸款金額]]),""),0)</f>
        <v>2165.6448829021961</v>
      </c>
      <c r="G333" s="9">
        <f ca="1">IF(Amortization[[#This Row],[還款日]]="",0,PropertyTaxAmount)</f>
        <v>0</v>
      </c>
      <c r="H333" s="9">
        <f ca="1">IF(Amortization[[#This Row],[還款日]]="",0,Amortization[[#This Row],[利息]]+Amortization[[#This Row],[本金]]+Amortization[[#This Row],[其它月費]])</f>
        <v>2423.9683188533427</v>
      </c>
      <c r="I333" s="9">
        <f ca="1">IF(Amortization[[#This Row],[還款日]]="",0,Amortization[[#This Row],[開始貸款金額]]-Amortization[[#This Row],[本金]])</f>
        <v>68886.249586972379</v>
      </c>
      <c r="J333" s="10">
        <f ca="1">IF(Amortization[[#This Row],[月結餘貸款]]&gt;0,LastRow-ROW(),0)</f>
        <v>30</v>
      </c>
    </row>
    <row r="334" spans="2:10" ht="15" customHeight="1" x14ac:dyDescent="0.3">
      <c r="B334" s="7">
        <f>ROWS($B$4:B334)</f>
        <v>331</v>
      </c>
      <c r="C334" s="8">
        <f ca="1">IF(ValuesEntered,IF(Amortization[[#This Row],['#]]&lt;=DurationOfLoan,IF(ROW()-ROW(Amortization[[#Headers],[還款日]])=1,LoanStart,IF(I333&gt;0,EDATE(C333,1),"")),""),"")</f>
        <v>52965</v>
      </c>
      <c r="D334" s="9">
        <f ca="1">IF(ROW()-ROW(Amortization[[#Headers],[開始貸款金額]])=1,LoanAmount,IF(Amortization[[#This Row],[還款日]]="",0,INDEX(Amortization[], ROW()-4,8)))</f>
        <v>68886.249586972379</v>
      </c>
      <c r="E334" s="9">
        <f ca="1">IF(ValuesEntered,IF(ROW()-ROW(Amortization[[#Headers],[利息]])=1,-IPMT(InterestRate/12,1,DurationOfLoan-ROWS($C$4:C334)+1,Amortization[[#This Row],[開始貸款金額]]),IFERROR(-IPMT(InterestRate/12,1,Amortization[[#This Row],[剩下月數]],D335),0)),0)</f>
        <v>250.17181325909735</v>
      </c>
      <c r="F334" s="9">
        <f ca="1">IFERROR(IF(AND(ValuesEntered,Amortization[[#This Row],[還款日]]&lt;&gt;""),-PPMT(InterestRate/12,1,DurationOfLoan-ROWS($C$4:C334)+1,Amortization[[#This Row],[開始貸款金額]]),""),0)</f>
        <v>2173.7660512130792</v>
      </c>
      <c r="G334" s="9">
        <f ca="1">IF(Amortization[[#This Row],[還款日]]="",0,PropertyTaxAmount)</f>
        <v>0</v>
      </c>
      <c r="H334" s="9">
        <f ca="1">IF(Amortization[[#This Row],[還款日]]="",0,Amortization[[#This Row],[利息]]+Amortization[[#This Row],[本金]]+Amortization[[#This Row],[其它月費]])</f>
        <v>2423.9378644721764</v>
      </c>
      <c r="I334" s="9">
        <f ca="1">IF(Amortization[[#This Row],[還款日]]="",0,Amortization[[#This Row],[開始貸款金額]]-Amortization[[#This Row],[本金]])</f>
        <v>66712.483535759297</v>
      </c>
      <c r="J334" s="10">
        <f ca="1">IF(Amortization[[#This Row],[月結餘貸款]]&gt;0,LastRow-ROW(),0)</f>
        <v>29</v>
      </c>
    </row>
    <row r="335" spans="2:10" ht="15" customHeight="1" x14ac:dyDescent="0.3">
      <c r="B335" s="7">
        <f>ROWS($B$4:B335)</f>
        <v>332</v>
      </c>
      <c r="C335" s="8">
        <f ca="1">IF(ValuesEntered,IF(Amortization[[#This Row],['#]]&lt;=DurationOfLoan,IF(ROW()-ROW(Amortization[[#Headers],[還款日]])=1,LoanStart,IF(I334&gt;0,EDATE(C334,1),"")),""),"")</f>
        <v>52996</v>
      </c>
      <c r="D335" s="9">
        <f ca="1">IF(ROW()-ROW(Amortization[[#Headers],[開始貸款金額]])=1,LoanAmount,IF(Amortization[[#This Row],[還款日]]="",0,INDEX(Amortization[], ROW()-4,8)))</f>
        <v>66712.483535759297</v>
      </c>
      <c r="E335" s="9">
        <f ca="1">IF(ValuesEntered,IF(ROW()-ROW(Amortization[[#Headers],[利息]])=1,-IPMT(InterestRate/12,1,DurationOfLoan-ROWS($C$4:C335)+1,Amortization[[#This Row],[開始貸款金額]]),IFERROR(-IPMT(InterestRate/12,1,Amortization[[#This Row],[剩下月數]],D336),0)),0)</f>
        <v>241.98962198195309</v>
      </c>
      <c r="F335" s="9">
        <f ca="1">IFERROR(IF(AND(ValuesEntered,Amortization[[#This Row],[還款日]]&lt;&gt;""),-PPMT(InterestRate/12,1,DurationOfLoan-ROWS($C$4:C335)+1,Amortization[[#This Row],[開始貸款金額]]),""),0)</f>
        <v>2181.9176739051286</v>
      </c>
      <c r="G335" s="9">
        <f ca="1">IF(Amortization[[#This Row],[還款日]]="",0,PropertyTaxAmount)</f>
        <v>0</v>
      </c>
      <c r="H335" s="9">
        <f ca="1">IF(Amortization[[#This Row],[還款日]]="",0,Amortization[[#This Row],[利息]]+Amortization[[#This Row],[本金]]+Amortization[[#This Row],[其它月費]])</f>
        <v>2423.9072958870815</v>
      </c>
      <c r="I335" s="9">
        <f ca="1">IF(Amortization[[#This Row],[還款日]]="",0,Amortization[[#This Row],[開始貸款金額]]-Amortization[[#This Row],[本金]])</f>
        <v>64530.565861854171</v>
      </c>
      <c r="J335" s="10">
        <f ca="1">IF(Amortization[[#This Row],[月結餘貸款]]&gt;0,LastRow-ROW(),0)</f>
        <v>28</v>
      </c>
    </row>
    <row r="336" spans="2:10" ht="15" customHeight="1" x14ac:dyDescent="0.3">
      <c r="B336" s="7">
        <f>ROWS($B$4:B336)</f>
        <v>333</v>
      </c>
      <c r="C336" s="8">
        <f ca="1">IF(ValuesEntered,IF(Amortization[[#This Row],['#]]&lt;=DurationOfLoan,IF(ROW()-ROW(Amortization[[#Headers],[還款日]])=1,LoanStart,IF(I335&gt;0,EDATE(C335,1),"")),""),"")</f>
        <v>53024</v>
      </c>
      <c r="D336" s="9">
        <f ca="1">IF(ROW()-ROW(Amortization[[#Headers],[開始貸款金額]])=1,LoanAmount,IF(Amortization[[#This Row],[還款日]]="",0,INDEX(Amortization[], ROW()-4,8)))</f>
        <v>64530.565861854171</v>
      </c>
      <c r="E336" s="9">
        <f ca="1">IF(ValuesEntered,IF(ROW()-ROW(Amortization[[#Headers],[利息]])=1,-IPMT(InterestRate/12,1,DurationOfLoan-ROWS($C$4:C336)+1,Amortization[[#This Row],[開始貸款金額]]),IFERROR(-IPMT(InterestRate/12,1,Amortization[[#This Row],[剩下月數]],D337),0)),0)</f>
        <v>233.77674748751963</v>
      </c>
      <c r="F336" s="9">
        <f ca="1">IFERROR(IF(AND(ValuesEntered,Amortization[[#This Row],[還款日]]&lt;&gt;""),-PPMT(InterestRate/12,1,DurationOfLoan-ROWS($C$4:C336)+1,Amortization[[#This Row],[開始貸款金額]]),""),0)</f>
        <v>2190.0998651822724</v>
      </c>
      <c r="G336" s="9">
        <f ca="1">IF(Amortization[[#This Row],[還款日]]="",0,PropertyTaxAmount)</f>
        <v>0</v>
      </c>
      <c r="H336" s="9">
        <f ca="1">IF(Amortization[[#This Row],[還款日]]="",0,Amortization[[#This Row],[利息]]+Amortization[[#This Row],[本金]]+Amortization[[#This Row],[其它月費]])</f>
        <v>2423.8766126697919</v>
      </c>
      <c r="I336" s="9">
        <f ca="1">IF(Amortization[[#This Row],[還款日]]="",0,Amortization[[#This Row],[開始貸款金額]]-Amortization[[#This Row],[本金]])</f>
        <v>62340.465996671897</v>
      </c>
      <c r="J336" s="10">
        <f ca="1">IF(Amortization[[#This Row],[月結餘貸款]]&gt;0,LastRow-ROW(),0)</f>
        <v>27</v>
      </c>
    </row>
    <row r="337" spans="2:10" ht="15" customHeight="1" x14ac:dyDescent="0.3">
      <c r="B337" s="7">
        <f>ROWS($B$4:B337)</f>
        <v>334</v>
      </c>
      <c r="C337" s="8">
        <f ca="1">IF(ValuesEntered,IF(Amortization[[#This Row],['#]]&lt;=DurationOfLoan,IF(ROW()-ROW(Amortization[[#Headers],[還款日]])=1,LoanStart,IF(I336&gt;0,EDATE(C336,1),"")),""),"")</f>
        <v>53055</v>
      </c>
      <c r="D337" s="9">
        <f ca="1">IF(ROW()-ROW(Amortization[[#Headers],[開始貸款金額]])=1,LoanAmount,IF(Amortization[[#This Row],[還款日]]="",0,INDEX(Amortization[], ROW()-4,8)))</f>
        <v>62340.465996671897</v>
      </c>
      <c r="E337" s="9">
        <f ca="1">IF(ValuesEntered,IF(ROW()-ROW(Amortization[[#Headers],[利息]])=1,-IPMT(InterestRate/12,1,DurationOfLoan-ROWS($C$4:C337)+1,Amortization[[#This Row],[開始貸款金額]]),IFERROR(-IPMT(InterestRate/12,1,Amortization[[#This Row],[剩下月數]],D338),0)),0)</f>
        <v>225.53307471373196</v>
      </c>
      <c r="F337" s="9">
        <f ca="1">IFERROR(IF(AND(ValuesEntered,Amortization[[#This Row],[還款日]]&lt;&gt;""),-PPMT(InterestRate/12,1,DurationOfLoan-ROWS($C$4:C337)+1,Amortization[[#This Row],[開始貸款金額]]),""),0)</f>
        <v>2198.3127396767063</v>
      </c>
      <c r="G337" s="9">
        <f ca="1">IF(Amortization[[#This Row],[還款日]]="",0,PropertyTaxAmount)</f>
        <v>0</v>
      </c>
      <c r="H337" s="9">
        <f ca="1">IF(Amortization[[#This Row],[還款日]]="",0,Amortization[[#This Row],[利息]]+Amortization[[#This Row],[本金]]+Amortization[[#This Row],[其它月費]])</f>
        <v>2423.8458143904381</v>
      </c>
      <c r="I337" s="9">
        <f ca="1">IF(Amortization[[#This Row],[還款日]]="",0,Amortization[[#This Row],[開始貸款金額]]-Amortization[[#This Row],[本金]])</f>
        <v>60142.153256995189</v>
      </c>
      <c r="J337" s="10">
        <f ca="1">IF(Amortization[[#This Row],[月結餘貸款]]&gt;0,LastRow-ROW(),0)</f>
        <v>26</v>
      </c>
    </row>
    <row r="338" spans="2:10" ht="15" customHeight="1" x14ac:dyDescent="0.3">
      <c r="B338" s="7">
        <f>ROWS($B$4:B338)</f>
        <v>335</v>
      </c>
      <c r="C338" s="8">
        <f ca="1">IF(ValuesEntered,IF(Amortization[[#This Row],['#]]&lt;=DurationOfLoan,IF(ROW()-ROW(Amortization[[#Headers],[還款日]])=1,LoanStart,IF(I337&gt;0,EDATE(C337,1),"")),""),"")</f>
        <v>53085</v>
      </c>
      <c r="D338" s="9">
        <f ca="1">IF(ROW()-ROW(Amortization[[#Headers],[開始貸款金額]])=1,LoanAmount,IF(Amortization[[#This Row],[還款日]]="",0,INDEX(Amortization[], ROW()-4,8)))</f>
        <v>60142.153256995189</v>
      </c>
      <c r="E338" s="9">
        <f ca="1">IF(ValuesEntered,IF(ROW()-ROW(Amortization[[#Headers],[利息]])=1,-IPMT(InterestRate/12,1,DurationOfLoan-ROWS($C$4:C338)+1,Amortization[[#This Row],[開始貸款金額]]),IFERROR(-IPMT(InterestRate/12,1,Amortization[[#This Row],[剩下月數]],D339),0)),0)</f>
        <v>217.25848816704257</v>
      </c>
      <c r="F338" s="9">
        <f ca="1">IFERROR(IF(AND(ValuesEntered,Amortization[[#This Row],[還款日]]&lt;&gt;""),-PPMT(InterestRate/12,1,DurationOfLoan-ROWS($C$4:C338)+1,Amortization[[#This Row],[開始貸款金額]]),""),0)</f>
        <v>2206.5564124504936</v>
      </c>
      <c r="G338" s="9">
        <f ca="1">IF(Amortization[[#This Row],[還款日]]="",0,PropertyTaxAmount)</f>
        <v>0</v>
      </c>
      <c r="H338" s="9">
        <f ca="1">IF(Amortization[[#This Row],[還款日]]="",0,Amortization[[#This Row],[利息]]+Amortization[[#This Row],[本金]]+Amortization[[#This Row],[其它月費]])</f>
        <v>2423.8149006175363</v>
      </c>
      <c r="I338" s="9">
        <f ca="1">IF(Amortization[[#This Row],[還款日]]="",0,Amortization[[#This Row],[開始貸款金額]]-Amortization[[#This Row],[本金]])</f>
        <v>57935.596844544692</v>
      </c>
      <c r="J338" s="10">
        <f ca="1">IF(Amortization[[#This Row],[月結餘貸款]]&gt;0,LastRow-ROW(),0)</f>
        <v>25</v>
      </c>
    </row>
    <row r="339" spans="2:10" ht="15" customHeight="1" x14ac:dyDescent="0.3">
      <c r="B339" s="7">
        <f>ROWS($B$4:B339)</f>
        <v>336</v>
      </c>
      <c r="C339" s="8">
        <f ca="1">IF(ValuesEntered,IF(Amortization[[#This Row],['#]]&lt;=DurationOfLoan,IF(ROW()-ROW(Amortization[[#Headers],[還款日]])=1,LoanStart,IF(I338&gt;0,EDATE(C338,1),"")),""),"")</f>
        <v>53116</v>
      </c>
      <c r="D339" s="9">
        <f ca="1">IF(ROW()-ROW(Amortization[[#Headers],[開始貸款金額]])=1,LoanAmount,IF(Amortization[[#This Row],[還款日]]="",0,INDEX(Amortization[], ROW()-4,8)))</f>
        <v>57935.596844544692</v>
      </c>
      <c r="E339" s="9">
        <f ca="1">IF(ValuesEntered,IF(ROW()-ROW(Amortization[[#Headers],[利息]])=1,-IPMT(InterestRate/12,1,DurationOfLoan-ROWS($C$4:C339)+1,Amortization[[#This Row],[開始貸款金額]]),IFERROR(-IPMT(InterestRate/12,1,Amortization[[#This Row],[剩下月數]],D340),0)),0)</f>
        <v>208.95287192080315</v>
      </c>
      <c r="F339" s="9">
        <f ca="1">IFERROR(IF(AND(ValuesEntered,Amortization[[#This Row],[還款日]]&lt;&gt;""),-PPMT(InterestRate/12,1,DurationOfLoan-ROWS($C$4:C339)+1,Amortization[[#This Row],[開始貸款金額]]),""),0)</f>
        <v>2214.8309989971826</v>
      </c>
      <c r="G339" s="9">
        <f ca="1">IF(Amortization[[#This Row],[還款日]]="",0,PropertyTaxAmount)</f>
        <v>0</v>
      </c>
      <c r="H339" s="9">
        <f ca="1">IF(Amortization[[#This Row],[還款日]]="",0,Amortization[[#This Row],[利息]]+Amortization[[#This Row],[本金]]+Amortization[[#This Row],[其它月費]])</f>
        <v>2423.783870917986</v>
      </c>
      <c r="I339" s="9">
        <f ca="1">IF(Amortization[[#This Row],[還款日]]="",0,Amortization[[#This Row],[開始貸款金額]]-Amortization[[#This Row],[本金]])</f>
        <v>55720.76584554751</v>
      </c>
      <c r="J339" s="10">
        <f ca="1">IF(Amortization[[#This Row],[月結餘貸款]]&gt;0,LastRow-ROW(),0)</f>
        <v>24</v>
      </c>
    </row>
    <row r="340" spans="2:10" ht="15" customHeight="1" x14ac:dyDescent="0.3">
      <c r="B340" s="7">
        <f>ROWS($B$4:B340)</f>
        <v>337</v>
      </c>
      <c r="C340" s="8">
        <f ca="1">IF(ValuesEntered,IF(Amortization[[#This Row],['#]]&lt;=DurationOfLoan,IF(ROW()-ROW(Amortization[[#Headers],[還款日]])=1,LoanStart,IF(I339&gt;0,EDATE(C339,1),"")),""),"")</f>
        <v>53146</v>
      </c>
      <c r="D340" s="9">
        <f ca="1">IF(ROW()-ROW(Amortization[[#Headers],[開始貸款金額]])=1,LoanAmount,IF(Amortization[[#This Row],[還款日]]="",0,INDEX(Amortization[], ROW()-4,8)))</f>
        <v>55720.76584554751</v>
      </c>
      <c r="E340" s="9">
        <f ca="1">IF(ValuesEntered,IF(ROW()-ROW(Amortization[[#Headers],[利息]])=1,-IPMT(InterestRate/12,1,DurationOfLoan-ROWS($C$4:C340)+1,Amortization[[#This Row],[開始貸款金額]]),IFERROR(-IPMT(InterestRate/12,1,Amortization[[#This Row],[剩下月數]],D341),0)),0)</f>
        <v>200.61610961364033</v>
      </c>
      <c r="F340" s="9">
        <f ca="1">IFERROR(IF(AND(ValuesEntered,Amortization[[#This Row],[還款日]]&lt;&gt;""),-PPMT(InterestRate/12,1,DurationOfLoan-ROWS($C$4:C340)+1,Amortization[[#This Row],[開始貸款金額]]),""),0)</f>
        <v>2223.1366152434225</v>
      </c>
      <c r="G340" s="9">
        <f ca="1">IF(Amortization[[#This Row],[還款日]]="",0,PropertyTaxAmount)</f>
        <v>0</v>
      </c>
      <c r="H340" s="9">
        <f ca="1">IF(Amortization[[#This Row],[還款日]]="",0,Amortization[[#This Row],[利息]]+Amortization[[#This Row],[本金]]+Amortization[[#This Row],[其它月費]])</f>
        <v>2423.7527248570627</v>
      </c>
      <c r="I340" s="9">
        <f ca="1">IF(Amortization[[#This Row],[還款日]]="",0,Amortization[[#This Row],[開始貸款金額]]-Amortization[[#This Row],[本金]])</f>
        <v>53497.62923030409</v>
      </c>
      <c r="J340" s="10">
        <f ca="1">IF(Amortization[[#This Row],[月結餘貸款]]&gt;0,LastRow-ROW(),0)</f>
        <v>23</v>
      </c>
    </row>
    <row r="341" spans="2:10" ht="15" customHeight="1" x14ac:dyDescent="0.3">
      <c r="B341" s="7">
        <f>ROWS($B$4:B341)</f>
        <v>338</v>
      </c>
      <c r="C341" s="8">
        <f ca="1">IF(ValuesEntered,IF(Amortization[[#This Row],['#]]&lt;=DurationOfLoan,IF(ROW()-ROW(Amortization[[#Headers],[還款日]])=1,LoanStart,IF(I340&gt;0,EDATE(C340,1),"")),""),"")</f>
        <v>53177</v>
      </c>
      <c r="D341" s="9">
        <f ca="1">IF(ROW()-ROW(Amortization[[#Headers],[開始貸款金額]])=1,LoanAmount,IF(Amortization[[#This Row],[還款日]]="",0,INDEX(Amortization[], ROW()-4,8)))</f>
        <v>53497.62923030409</v>
      </c>
      <c r="E341" s="9">
        <f ca="1">IF(ValuesEntered,IF(ROW()-ROW(Amortization[[#Headers],[利息]])=1,-IPMT(InterestRate/12,1,DurationOfLoan-ROWS($C$4:C341)+1,Amortization[[#This Row],[開始貸款金額]]),IFERROR(-IPMT(InterestRate/12,1,Amortization[[#This Row],[剩下月數]],D342),0)),0)</f>
        <v>192.24808444782562</v>
      </c>
      <c r="F341" s="9">
        <f ca="1">IFERROR(IF(AND(ValuesEntered,Amortization[[#This Row],[還款日]]&lt;&gt;""),-PPMT(InterestRate/12,1,DurationOfLoan-ROWS($C$4:C341)+1,Amortization[[#This Row],[開始貸款金額]]),""),0)</f>
        <v>2231.4733775505852</v>
      </c>
      <c r="G341" s="9">
        <f ca="1">IF(Amortization[[#This Row],[還款日]]="",0,PropertyTaxAmount)</f>
        <v>0</v>
      </c>
      <c r="H341" s="9">
        <f ca="1">IF(Amortization[[#This Row],[還款日]]="",0,Amortization[[#This Row],[利息]]+Amortization[[#This Row],[本金]]+Amortization[[#This Row],[其它月費]])</f>
        <v>2423.7214619984106</v>
      </c>
      <c r="I341" s="9">
        <f ca="1">IF(Amortization[[#This Row],[還款日]]="",0,Amortization[[#This Row],[開始貸款金額]]-Amortization[[#This Row],[本金]])</f>
        <v>51266.155852753502</v>
      </c>
      <c r="J341" s="10">
        <f ca="1">IF(Amortization[[#This Row],[月結餘貸款]]&gt;0,LastRow-ROW(),0)</f>
        <v>22</v>
      </c>
    </row>
    <row r="342" spans="2:10" ht="15" customHeight="1" x14ac:dyDescent="0.3">
      <c r="B342" s="7">
        <f>ROWS($B$4:B342)</f>
        <v>339</v>
      </c>
      <c r="C342" s="8">
        <f ca="1">IF(ValuesEntered,IF(Amortization[[#This Row],['#]]&lt;=DurationOfLoan,IF(ROW()-ROW(Amortization[[#Headers],[還款日]])=1,LoanStart,IF(I341&gt;0,EDATE(C341,1),"")),""),"")</f>
        <v>53208</v>
      </c>
      <c r="D342" s="9">
        <f ca="1">IF(ROW()-ROW(Amortization[[#Headers],[開始貸款金額]])=1,LoanAmount,IF(Amortization[[#This Row],[還款日]]="",0,INDEX(Amortization[], ROW()-4,8)))</f>
        <v>51266.155852753502</v>
      </c>
      <c r="E342" s="9">
        <f ca="1">IF(ValuesEntered,IF(ROW()-ROW(Amortization[[#Headers],[利息]])=1,-IPMT(InterestRate/12,1,DurationOfLoan-ROWS($C$4:C342)+1,Amortization[[#This Row],[開始貸款金額]]),IFERROR(-IPMT(InterestRate/12,1,Amortization[[#This Row],[剩下月數]],D343),0)),0)</f>
        <v>183.84867918763911</v>
      </c>
      <c r="F342" s="9">
        <f ca="1">IFERROR(IF(AND(ValuesEntered,Amortization[[#This Row],[還款日]]&lt;&gt;""),-PPMT(InterestRate/12,1,DurationOfLoan-ROWS($C$4:C342)+1,Amortization[[#This Row],[開始貸款金額]]),""),0)</f>
        <v>2239.8414027163999</v>
      </c>
      <c r="G342" s="9">
        <f ca="1">IF(Amortization[[#This Row],[還款日]]="",0,PropertyTaxAmount)</f>
        <v>0</v>
      </c>
      <c r="H342" s="9">
        <f ca="1">IF(Amortization[[#This Row],[還款日]]="",0,Amortization[[#This Row],[利息]]+Amortization[[#This Row],[本金]]+Amortization[[#This Row],[其它月費]])</f>
        <v>2423.6900819040388</v>
      </c>
      <c r="I342" s="9">
        <f ca="1">IF(Amortization[[#This Row],[還款日]]="",0,Amortization[[#This Row],[開始貸款金額]]-Amortization[[#This Row],[本金]])</f>
        <v>49026.314450037098</v>
      </c>
      <c r="J342" s="10">
        <f ca="1">IF(Amortization[[#This Row],[月結餘貸款]]&gt;0,LastRow-ROW(),0)</f>
        <v>21</v>
      </c>
    </row>
    <row r="343" spans="2:10" ht="15" customHeight="1" x14ac:dyDescent="0.3">
      <c r="B343" s="7">
        <f>ROWS($B$4:B343)</f>
        <v>340</v>
      </c>
      <c r="C343" s="8">
        <f ca="1">IF(ValuesEntered,IF(Amortization[[#This Row],['#]]&lt;=DurationOfLoan,IF(ROW()-ROW(Amortization[[#Headers],[還款日]])=1,LoanStart,IF(I342&gt;0,EDATE(C342,1),"")),""),"")</f>
        <v>53238</v>
      </c>
      <c r="D343" s="9">
        <f ca="1">IF(ROW()-ROW(Amortization[[#Headers],[開始貸款金額]])=1,LoanAmount,IF(Amortization[[#This Row],[還款日]]="",0,INDEX(Amortization[], ROW()-4,8)))</f>
        <v>49026.314450037098</v>
      </c>
      <c r="E343" s="9">
        <f ca="1">IF(ValuesEntered,IF(ROW()-ROW(Amortization[[#Headers],[利息]])=1,-IPMT(InterestRate/12,1,DurationOfLoan-ROWS($C$4:C343)+1,Amortization[[#This Row],[開始貸款金額]]),IFERROR(-IPMT(InterestRate/12,1,Amortization[[#This Row],[剩下月數]],D344),0)),0)</f>
        <v>175.41777615772693</v>
      </c>
      <c r="F343" s="9">
        <f ca="1">IFERROR(IF(AND(ValuesEntered,Amortization[[#This Row],[還款日]]&lt;&gt;""),-PPMT(InterestRate/12,1,DurationOfLoan-ROWS($C$4:C343)+1,Amortization[[#This Row],[開始貸款金額]]),""),0)</f>
        <v>2248.2408079765855</v>
      </c>
      <c r="G343" s="9">
        <f ca="1">IF(Amortization[[#This Row],[還款日]]="",0,PropertyTaxAmount)</f>
        <v>0</v>
      </c>
      <c r="H343" s="9">
        <f ca="1">IF(Amortization[[#This Row],[還款日]]="",0,Amortization[[#This Row],[利息]]+Amortization[[#This Row],[本金]]+Amortization[[#This Row],[其它月費]])</f>
        <v>2423.6585841343126</v>
      </c>
      <c r="I343" s="9">
        <f ca="1">IF(Amortization[[#This Row],[還款日]]="",0,Amortization[[#This Row],[開始貸款金額]]-Amortization[[#This Row],[本金]])</f>
        <v>46778.07364206051</v>
      </c>
      <c r="J343" s="10">
        <f ca="1">IF(Amortization[[#This Row],[月結餘貸款]]&gt;0,LastRow-ROW(),0)</f>
        <v>20</v>
      </c>
    </row>
    <row r="344" spans="2:10" ht="15" customHeight="1" x14ac:dyDescent="0.3">
      <c r="B344" s="7">
        <f>ROWS($B$4:B344)</f>
        <v>341</v>
      </c>
      <c r="C344" s="8">
        <f ca="1">IF(ValuesEntered,IF(Amortization[[#This Row],['#]]&lt;=DurationOfLoan,IF(ROW()-ROW(Amortization[[#Headers],[還款日]])=1,LoanStart,IF(I343&gt;0,EDATE(C343,1),"")),""),"")</f>
        <v>53269</v>
      </c>
      <c r="D344" s="9">
        <f ca="1">IF(ROW()-ROW(Amortization[[#Headers],[開始貸款金額]])=1,LoanAmount,IF(Amortization[[#This Row],[還款日]]="",0,INDEX(Amortization[], ROW()-4,8)))</f>
        <v>46778.07364206051</v>
      </c>
      <c r="E344" s="9">
        <f ca="1">IF(ValuesEntered,IF(ROW()-ROW(Amortization[[#Headers],[利息]])=1,-IPMT(InterestRate/12,1,DurationOfLoan-ROWS($C$4:C344)+1,Amortization[[#This Row],[開始貸款金額]]),IFERROR(-IPMT(InterestRate/12,1,Amortization[[#This Row],[剩下月數]],D345),0)),0)</f>
        <v>166.95525724145253</v>
      </c>
      <c r="F344" s="9">
        <f ca="1">IFERROR(IF(AND(ValuesEntered,Amortization[[#This Row],[還款日]]&lt;&gt;""),-PPMT(InterestRate/12,1,DurationOfLoan-ROWS($C$4:C344)+1,Amortization[[#This Row],[開始貸款金額]]),""),0)</f>
        <v>2256.6717110064978</v>
      </c>
      <c r="G344" s="9">
        <f ca="1">IF(Amortization[[#This Row],[還款日]]="",0,PropertyTaxAmount)</f>
        <v>0</v>
      </c>
      <c r="H344" s="9">
        <f ca="1">IF(Amortization[[#This Row],[還款日]]="",0,Amortization[[#This Row],[利息]]+Amortization[[#This Row],[本金]]+Amortization[[#This Row],[其它月費]])</f>
        <v>2423.6269682479506</v>
      </c>
      <c r="I344" s="9">
        <f ca="1">IF(Amortization[[#This Row],[還款日]]="",0,Amortization[[#This Row],[開始貸款金額]]-Amortization[[#This Row],[本金]])</f>
        <v>44521.40193105401</v>
      </c>
      <c r="J344" s="10">
        <f ca="1">IF(Amortization[[#This Row],[月結餘貸款]]&gt;0,LastRow-ROW(),0)</f>
        <v>19</v>
      </c>
    </row>
    <row r="345" spans="2:10" ht="15" customHeight="1" x14ac:dyDescent="0.3">
      <c r="B345" s="7">
        <f>ROWS($B$4:B345)</f>
        <v>342</v>
      </c>
      <c r="C345" s="8">
        <f ca="1">IF(ValuesEntered,IF(Amortization[[#This Row],['#]]&lt;=DurationOfLoan,IF(ROW()-ROW(Amortization[[#Headers],[還款日]])=1,LoanStart,IF(I344&gt;0,EDATE(C344,1),"")),""),"")</f>
        <v>53299</v>
      </c>
      <c r="D345" s="9">
        <f ca="1">IF(ROW()-ROW(Amortization[[#Headers],[開始貸款金額]])=1,LoanAmount,IF(Amortization[[#This Row],[還款日]]="",0,INDEX(Amortization[], ROW()-4,8)))</f>
        <v>44521.40193105401</v>
      </c>
      <c r="E345" s="9">
        <f ca="1">IF(ValuesEntered,IF(ROW()-ROW(Amortization[[#Headers],[利息]])=1,-IPMT(InterestRate/12,1,DurationOfLoan-ROWS($C$4:C345)+1,Amortization[[#This Row],[開始貸款金額]]),IFERROR(-IPMT(InterestRate/12,1,Amortization[[#This Row],[剩下月數]],D346),0)),0)</f>
        <v>158.46100387924216</v>
      </c>
      <c r="F345" s="9">
        <f ca="1">IFERROR(IF(AND(ValuesEntered,Amortization[[#This Row],[還款日]]&lt;&gt;""),-PPMT(InterestRate/12,1,DurationOfLoan-ROWS($C$4:C345)+1,Amortization[[#This Row],[開始貸款金額]]),""),0)</f>
        <v>2265.1342299227722</v>
      </c>
      <c r="G345" s="9">
        <f ca="1">IF(Amortization[[#This Row],[還款日]]="",0,PropertyTaxAmount)</f>
        <v>0</v>
      </c>
      <c r="H345" s="9">
        <f ca="1">IF(Amortization[[#This Row],[還款日]]="",0,Amortization[[#This Row],[利息]]+Amortization[[#This Row],[本金]]+Amortization[[#This Row],[其它月費]])</f>
        <v>2423.5952338020143</v>
      </c>
      <c r="I345" s="9">
        <f ca="1">IF(Amortization[[#This Row],[還款日]]="",0,Amortization[[#This Row],[開始貸款金額]]-Amortization[[#This Row],[本金]])</f>
        <v>42256.267701131241</v>
      </c>
      <c r="J345" s="10">
        <f ca="1">IF(Amortization[[#This Row],[月結餘貸款]]&gt;0,LastRow-ROW(),0)</f>
        <v>18</v>
      </c>
    </row>
    <row r="346" spans="2:10" ht="15" customHeight="1" x14ac:dyDescent="0.3">
      <c r="B346" s="7">
        <f>ROWS($B$4:B346)</f>
        <v>343</v>
      </c>
      <c r="C346" s="8">
        <f ca="1">IF(ValuesEntered,IF(Amortization[[#This Row],['#]]&lt;=DurationOfLoan,IF(ROW()-ROW(Amortization[[#Headers],[還款日]])=1,LoanStart,IF(I345&gt;0,EDATE(C345,1),"")),""),"")</f>
        <v>53330</v>
      </c>
      <c r="D346" s="9">
        <f ca="1">IF(ROW()-ROW(Amortization[[#Headers],[開始貸款金額]])=1,LoanAmount,IF(Amortization[[#This Row],[還款日]]="",0,INDEX(Amortization[], ROW()-4,8)))</f>
        <v>42256.267701131241</v>
      </c>
      <c r="E346" s="9">
        <f ca="1">IF(ValuesEntered,IF(ROW()-ROW(Amortization[[#Headers],[利息]])=1,-IPMT(InterestRate/12,1,DurationOfLoan-ROWS($C$4:C346)+1,Amortization[[#This Row],[開始貸款金額]]),IFERROR(-IPMT(InterestRate/12,1,Amortization[[#This Row],[剩下月數]],D347),0)),0)</f>
        <v>149.93489706692344</v>
      </c>
      <c r="F346" s="9">
        <f ca="1">IFERROR(IF(AND(ValuesEntered,Amortization[[#This Row],[還款日]]&lt;&gt;""),-PPMT(InterestRate/12,1,DurationOfLoan-ROWS($C$4:C346)+1,Amortization[[#This Row],[開始貸款金額]]),""),0)</f>
        <v>2273.6284832849828</v>
      </c>
      <c r="G346" s="9">
        <f ca="1">IF(Amortization[[#This Row],[還款日]]="",0,PropertyTaxAmount)</f>
        <v>0</v>
      </c>
      <c r="H346" s="9">
        <f ca="1">IF(Amortization[[#This Row],[還款日]]="",0,Amortization[[#This Row],[利息]]+Amortization[[#This Row],[本金]]+Amortization[[#This Row],[其它月費]])</f>
        <v>2423.5633803519063</v>
      </c>
      <c r="I346" s="9">
        <f ca="1">IF(Amortization[[#This Row],[還款日]]="",0,Amortization[[#This Row],[開始貸款金額]]-Amortization[[#This Row],[本金]])</f>
        <v>39982.639217846256</v>
      </c>
      <c r="J346" s="10">
        <f ca="1">IF(Amortization[[#This Row],[月結餘貸款]]&gt;0,LastRow-ROW(),0)</f>
        <v>17</v>
      </c>
    </row>
    <row r="347" spans="2:10" ht="15" customHeight="1" x14ac:dyDescent="0.3">
      <c r="B347" s="7">
        <f>ROWS($B$4:B347)</f>
        <v>344</v>
      </c>
      <c r="C347" s="8">
        <f ca="1">IF(ValuesEntered,IF(Amortization[[#This Row],['#]]&lt;=DurationOfLoan,IF(ROW()-ROW(Amortization[[#Headers],[還款日]])=1,LoanStart,IF(I346&gt;0,EDATE(C346,1),"")),""),"")</f>
        <v>53361</v>
      </c>
      <c r="D347" s="9">
        <f ca="1">IF(ROW()-ROW(Amortization[[#Headers],[開始貸款金額]])=1,LoanAmount,IF(Amortization[[#This Row],[還款日]]="",0,INDEX(Amortization[], ROW()-4,8)))</f>
        <v>39982.639217846256</v>
      </c>
      <c r="E347" s="9">
        <f ca="1">IF(ValuesEntered,IF(ROW()-ROW(Amortization[[#Headers],[利息]])=1,-IPMT(InterestRate/12,1,DurationOfLoan-ROWS($C$4:C347)+1,Amortization[[#This Row],[開始貸款金額]]),IFERROR(-IPMT(InterestRate/12,1,Amortization[[#This Row],[剩下月數]],D348),0)),0)</f>
        <v>141.37681735405857</v>
      </c>
      <c r="F347" s="9">
        <f ca="1">IFERROR(IF(AND(ValuesEntered,Amortization[[#This Row],[還款日]]&lt;&gt;""),-PPMT(InterestRate/12,1,DurationOfLoan-ROWS($C$4:C347)+1,Amortization[[#This Row],[開始貸款金額]]),""),0)</f>
        <v>2282.1545900973006</v>
      </c>
      <c r="G347" s="9">
        <f ca="1">IF(Amortization[[#This Row],[還款日]]="",0,PropertyTaxAmount)</f>
        <v>0</v>
      </c>
      <c r="H347" s="9">
        <f ca="1">IF(Amortization[[#This Row],[還款日]]="",0,Amortization[[#This Row],[利息]]+Amortization[[#This Row],[本金]]+Amortization[[#This Row],[其它月費]])</f>
        <v>2423.531407451359</v>
      </c>
      <c r="I347" s="9">
        <f ca="1">IF(Amortization[[#This Row],[還款日]]="",0,Amortization[[#This Row],[開始貸款金額]]-Amortization[[#This Row],[本金]])</f>
        <v>37700.484627748956</v>
      </c>
      <c r="J347" s="10">
        <f ca="1">IF(Amortization[[#This Row],[月結餘貸款]]&gt;0,LastRow-ROW(),0)</f>
        <v>16</v>
      </c>
    </row>
    <row r="348" spans="2:10" ht="15" customHeight="1" x14ac:dyDescent="0.3">
      <c r="B348" s="7">
        <f>ROWS($B$4:B348)</f>
        <v>345</v>
      </c>
      <c r="C348" s="8">
        <f ca="1">IF(ValuesEntered,IF(Amortization[[#This Row],['#]]&lt;=DurationOfLoan,IF(ROW()-ROW(Amortization[[#Headers],[還款日]])=1,LoanStart,IF(I347&gt;0,EDATE(C347,1),"")),""),"")</f>
        <v>53389</v>
      </c>
      <c r="D348" s="9">
        <f ca="1">IF(ROW()-ROW(Amortization[[#Headers],[開始貸款金額]])=1,LoanAmount,IF(Amortization[[#This Row],[還款日]]="",0,INDEX(Amortization[], ROW()-4,8)))</f>
        <v>37700.484627748956</v>
      </c>
      <c r="E348" s="9">
        <f ca="1">IF(ValuesEntered,IF(ROW()-ROW(Amortization[[#Headers],[利息]])=1,-IPMT(InterestRate/12,1,DurationOfLoan-ROWS($C$4:C348)+1,Amortization[[#This Row],[開始貸款金額]]),IFERROR(-IPMT(InterestRate/12,1,Amortization[[#This Row],[剩下月數]],D349),0)),0)</f>
        <v>132.78664484227048</v>
      </c>
      <c r="F348" s="9">
        <f ca="1">IFERROR(IF(AND(ValuesEntered,Amortization[[#This Row],[還款日]]&lt;&gt;""),-PPMT(InterestRate/12,1,DurationOfLoan-ROWS($C$4:C348)+1,Amortization[[#This Row],[開始貸款金額]]),""),0)</f>
        <v>2290.7126698101661</v>
      </c>
      <c r="G348" s="9">
        <f ca="1">IF(Amortization[[#This Row],[還款日]]="",0,PropertyTaxAmount)</f>
        <v>0</v>
      </c>
      <c r="H348" s="9">
        <f ca="1">IF(Amortization[[#This Row],[還款日]]="",0,Amortization[[#This Row],[利息]]+Amortization[[#This Row],[本金]]+Amortization[[#This Row],[其它月費]])</f>
        <v>2423.4993146524366</v>
      </c>
      <c r="I348" s="9">
        <f ca="1">IF(Amortization[[#This Row],[還款日]]="",0,Amortization[[#This Row],[開始貸款金額]]-Amortization[[#This Row],[本金]])</f>
        <v>35409.771957938792</v>
      </c>
      <c r="J348" s="10">
        <f ca="1">IF(Amortization[[#This Row],[月結餘貸款]]&gt;0,LastRow-ROW(),0)</f>
        <v>15</v>
      </c>
    </row>
    <row r="349" spans="2:10" ht="15" customHeight="1" x14ac:dyDescent="0.3">
      <c r="B349" s="7">
        <f>ROWS($B$4:B349)</f>
        <v>346</v>
      </c>
      <c r="C349" s="8">
        <f ca="1">IF(ValuesEntered,IF(Amortization[[#This Row],['#]]&lt;=DurationOfLoan,IF(ROW()-ROW(Amortization[[#Headers],[還款日]])=1,LoanStart,IF(I348&gt;0,EDATE(C348,1),"")),""),"")</f>
        <v>53420</v>
      </c>
      <c r="D349" s="9">
        <f ca="1">IF(ROW()-ROW(Amortization[[#Headers],[開始貸款金額]])=1,LoanAmount,IF(Amortization[[#This Row],[還款日]]="",0,INDEX(Amortization[], ROW()-4,8)))</f>
        <v>35409.771957938792</v>
      </c>
      <c r="E349" s="9">
        <f ca="1">IF(ValuesEntered,IF(ROW()-ROW(Amortization[[#Headers],[利息]])=1,-IPMT(InterestRate/12,1,DurationOfLoan-ROWS($C$4:C349)+1,Amortization[[#This Row],[開始貸款金額]]),IFERROR(-IPMT(InterestRate/12,1,Amortization[[#This Row],[剩下月數]],D350),0)),0)</f>
        <v>124.16425918356315</v>
      </c>
      <c r="F349" s="9">
        <f ca="1">IFERROR(IF(AND(ValuesEntered,Amortization[[#This Row],[還款日]]&lt;&gt;""),-PPMT(InterestRate/12,1,DurationOfLoan-ROWS($C$4:C349)+1,Amortization[[#This Row],[開始貸款金額]]),""),0)</f>
        <v>2299.3028423219548</v>
      </c>
      <c r="G349" s="9">
        <f ca="1">IF(Amortization[[#This Row],[還款日]]="",0,PropertyTaxAmount)</f>
        <v>0</v>
      </c>
      <c r="H349" s="9">
        <f ca="1">IF(Amortization[[#This Row],[還款日]]="",0,Amortization[[#This Row],[利息]]+Amortization[[#This Row],[本金]]+Amortization[[#This Row],[其它月費]])</f>
        <v>2423.4671015055178</v>
      </c>
      <c r="I349" s="9">
        <f ca="1">IF(Amortization[[#This Row],[還款日]]="",0,Amortization[[#This Row],[開始貸款金額]]-Amortization[[#This Row],[本金]])</f>
        <v>33110.469115616841</v>
      </c>
      <c r="J349" s="10">
        <f ca="1">IF(Amortization[[#This Row],[月結餘貸款]]&gt;0,LastRow-ROW(),0)</f>
        <v>14</v>
      </c>
    </row>
    <row r="350" spans="2:10" ht="15" customHeight="1" x14ac:dyDescent="0.3">
      <c r="B350" s="7">
        <f>ROWS($B$4:B350)</f>
        <v>347</v>
      </c>
      <c r="C350" s="8">
        <f ca="1">IF(ValuesEntered,IF(Amortization[[#This Row],['#]]&lt;=DurationOfLoan,IF(ROW()-ROW(Amortization[[#Headers],[還款日]])=1,LoanStart,IF(I349&gt;0,EDATE(C349,1),"")),""),"")</f>
        <v>53450</v>
      </c>
      <c r="D350" s="9">
        <f ca="1">IF(ROW()-ROW(Amortization[[#Headers],[開始貸款金額]])=1,LoanAmount,IF(Amortization[[#This Row],[還款日]]="",0,INDEX(Amortization[], ROW()-4,8)))</f>
        <v>33110.469115616841</v>
      </c>
      <c r="E350" s="9">
        <f ca="1">IF(ValuesEntered,IF(ROW()-ROW(Amortization[[#Headers],[利息]])=1,-IPMT(InterestRate/12,1,DurationOfLoan-ROWS($C$4:C350)+1,Amortization[[#This Row],[開始貸款金額]]),IFERROR(-IPMT(InterestRate/12,1,Amortization[[#This Row],[剩下月數]],D351),0)),0)</f>
        <v>115.50953957863568</v>
      </c>
      <c r="F350" s="9">
        <f ca="1">IFERROR(IF(AND(ValuesEntered,Amortization[[#This Row],[還款日]]&lt;&gt;""),-PPMT(InterestRate/12,1,DurationOfLoan-ROWS($C$4:C350)+1,Amortization[[#This Row],[開始貸款金額]]),""),0)</f>
        <v>2307.9252279806619</v>
      </c>
      <c r="G350" s="9">
        <f ca="1">IF(Amortization[[#This Row],[還款日]]="",0,PropertyTaxAmount)</f>
        <v>0</v>
      </c>
      <c r="H350" s="9">
        <f ca="1">IF(Amortization[[#This Row],[還款日]]="",0,Amortization[[#This Row],[利息]]+Amortization[[#This Row],[本金]]+Amortization[[#This Row],[其它月費]])</f>
        <v>2423.4347675592976</v>
      </c>
      <c r="I350" s="9">
        <f ca="1">IF(Amortization[[#This Row],[還款日]]="",0,Amortization[[#This Row],[開始貸款金額]]-Amortization[[#This Row],[本金]])</f>
        <v>30802.54388763618</v>
      </c>
      <c r="J350" s="10">
        <f ca="1">IF(Amortization[[#This Row],[月結餘貸款]]&gt;0,LastRow-ROW(),0)</f>
        <v>13</v>
      </c>
    </row>
    <row r="351" spans="2:10" ht="15" customHeight="1" x14ac:dyDescent="0.3">
      <c r="B351" s="7">
        <f>ROWS($B$4:B351)</f>
        <v>348</v>
      </c>
      <c r="C351" s="8">
        <f ca="1">IF(ValuesEntered,IF(Amortization[[#This Row],['#]]&lt;=DurationOfLoan,IF(ROW()-ROW(Amortization[[#Headers],[還款日]])=1,LoanStart,IF(I350&gt;0,EDATE(C350,1),"")),""),"")</f>
        <v>53481</v>
      </c>
      <c r="D351" s="9">
        <f ca="1">IF(ROW()-ROW(Amortization[[#Headers],[開始貸款金額]])=1,LoanAmount,IF(Amortization[[#This Row],[還款日]]="",0,INDEX(Amortization[], ROW()-4,8)))</f>
        <v>30802.54388763618</v>
      </c>
      <c r="E351" s="9">
        <f ca="1">IF(ValuesEntered,IF(ROW()-ROW(Amortization[[#Headers],[利息]])=1,-IPMT(InterestRate/12,1,DurationOfLoan-ROWS($C$4:C351)+1,Amortization[[#This Row],[開始貸款金額]]),IFERROR(-IPMT(InterestRate/12,1,Amortization[[#This Row],[剩下月數]],D352),0)),0)</f>
        <v>106.8223647751897</v>
      </c>
      <c r="F351" s="9">
        <f ca="1">IFERROR(IF(AND(ValuesEntered,Amortization[[#This Row],[還款日]]&lt;&gt;""),-PPMT(InterestRate/12,1,DurationOfLoan-ROWS($C$4:C351)+1,Amortization[[#This Row],[開始貸款金額]]),""),0)</f>
        <v>2316.5799475855897</v>
      </c>
      <c r="G351" s="9">
        <f ca="1">IF(Amortization[[#This Row],[還款日]]="",0,PropertyTaxAmount)</f>
        <v>0</v>
      </c>
      <c r="H351" s="9">
        <f ca="1">IF(Amortization[[#This Row],[還款日]]="",0,Amortization[[#This Row],[利息]]+Amortization[[#This Row],[本金]]+Amortization[[#This Row],[其它月費]])</f>
        <v>2423.4023123607794</v>
      </c>
      <c r="I351" s="9">
        <f ca="1">IF(Amortization[[#This Row],[還款日]]="",0,Amortization[[#This Row],[開始貸款金額]]-Amortization[[#This Row],[本金]])</f>
        <v>28485.963940050591</v>
      </c>
      <c r="J351" s="10">
        <f ca="1">IF(Amortization[[#This Row],[月結餘貸款]]&gt;0,LastRow-ROW(),0)</f>
        <v>12</v>
      </c>
    </row>
    <row r="352" spans="2:10" ht="15" customHeight="1" x14ac:dyDescent="0.3">
      <c r="B352" s="7">
        <f>ROWS($B$4:B352)</f>
        <v>349</v>
      </c>
      <c r="C352" s="8">
        <f ca="1">IF(ValuesEntered,IF(Amortization[[#This Row],['#]]&lt;=DurationOfLoan,IF(ROW()-ROW(Amortization[[#Headers],[還款日]])=1,LoanStart,IF(I351&gt;0,EDATE(C351,1),"")),""),"")</f>
        <v>53511</v>
      </c>
      <c r="D352" s="9">
        <f ca="1">IF(ROW()-ROW(Amortization[[#Headers],[開始貸款金額]])=1,LoanAmount,IF(Amortization[[#This Row],[還款日]]="",0,INDEX(Amortization[], ROW()-4,8)))</f>
        <v>28485.963940050591</v>
      </c>
      <c r="E352" s="9">
        <f ca="1">IF(ValuesEntered,IF(ROW()-ROW(Amortization[[#Headers],[利息]])=1,-IPMT(InterestRate/12,1,DurationOfLoan-ROWS($C$4:C352)+1,Amortization[[#This Row],[開始貸款金額]]),IFERROR(-IPMT(InterestRate/12,1,Amortization[[#This Row],[剩下月數]],D353),0)),0)</f>
        <v>98.10261306623083</v>
      </c>
      <c r="F352" s="9">
        <f ca="1">IFERROR(IF(AND(ValuesEntered,Amortization[[#This Row],[還款日]]&lt;&gt;""),-PPMT(InterestRate/12,1,DurationOfLoan-ROWS($C$4:C352)+1,Amortization[[#This Row],[開始貸款金額]]),""),0)</f>
        <v>2325.2671223890356</v>
      </c>
      <c r="G352" s="9">
        <f ca="1">IF(Amortization[[#This Row],[還款日]]="",0,PropertyTaxAmount)</f>
        <v>0</v>
      </c>
      <c r="H352" s="9">
        <f ca="1">IF(Amortization[[#This Row],[還款日]]="",0,Amortization[[#This Row],[利息]]+Amortization[[#This Row],[本金]]+Amortization[[#This Row],[其它月費]])</f>
        <v>2423.3697354552664</v>
      </c>
      <c r="I352" s="9">
        <f ca="1">IF(Amortization[[#This Row],[還款日]]="",0,Amortization[[#This Row],[開始貸款金額]]-Amortization[[#This Row],[本金]])</f>
        <v>26160.696817661556</v>
      </c>
      <c r="J352" s="10">
        <f ca="1">IF(Amortization[[#This Row],[月結餘貸款]]&gt;0,LastRow-ROW(),0)</f>
        <v>11</v>
      </c>
    </row>
    <row r="353" spans="2:10" ht="15" customHeight="1" x14ac:dyDescent="0.3">
      <c r="B353" s="7">
        <f>ROWS($B$4:B353)</f>
        <v>350</v>
      </c>
      <c r="C353" s="8">
        <f ca="1">IF(ValuesEntered,IF(Amortization[[#This Row],['#]]&lt;=DurationOfLoan,IF(ROW()-ROW(Amortization[[#Headers],[還款日]])=1,LoanStart,IF(I352&gt;0,EDATE(C352,1),"")),""),"")</f>
        <v>53542</v>
      </c>
      <c r="D353" s="9">
        <f ca="1">IF(ROW()-ROW(Amortization[[#Headers],[開始貸款金額]])=1,LoanAmount,IF(Amortization[[#This Row],[還款日]]="",0,INDEX(Amortization[], ROW()-4,8)))</f>
        <v>26160.696817661556</v>
      </c>
      <c r="E353" s="9">
        <f ca="1">IF(ValuesEntered,IF(ROW()-ROW(Amortization[[#Headers],[利息]])=1,-IPMT(InterestRate/12,1,DurationOfLoan-ROWS($C$4:C353)+1,Amortization[[#This Row],[開始貸款金額]]),IFERROR(-IPMT(InterestRate/12,1,Amortization[[#This Row],[剩下月數]],D354),0)),0)</f>
        <v>89.35016228836335</v>
      </c>
      <c r="F353" s="9">
        <f ca="1">IFERROR(IF(AND(ValuesEntered,Amortization[[#This Row],[還款日]]&lt;&gt;""),-PPMT(InterestRate/12,1,DurationOfLoan-ROWS($C$4:C353)+1,Amortization[[#This Row],[開始貸款金額]]),""),0)</f>
        <v>2333.9868740979946</v>
      </c>
      <c r="G353" s="9">
        <f ca="1">IF(Amortization[[#This Row],[還款日]]="",0,PropertyTaxAmount)</f>
        <v>0</v>
      </c>
      <c r="H353" s="9">
        <f ca="1">IF(Amortization[[#This Row],[還款日]]="",0,Amortization[[#This Row],[利息]]+Amortization[[#This Row],[本金]]+Amortization[[#This Row],[其它月費]])</f>
        <v>2423.3370363863578</v>
      </c>
      <c r="I353" s="9">
        <f ca="1">IF(Amortization[[#This Row],[還款日]]="",0,Amortization[[#This Row],[開始貸款金額]]-Amortization[[#This Row],[本金]])</f>
        <v>23826.709943563561</v>
      </c>
      <c r="J353" s="10">
        <f ca="1">IF(Amortization[[#This Row],[月結餘貸款]]&gt;0,LastRow-ROW(),0)</f>
        <v>10</v>
      </c>
    </row>
    <row r="354" spans="2:10" ht="15" customHeight="1" x14ac:dyDescent="0.3">
      <c r="B354" s="7">
        <f>ROWS($B$4:B354)</f>
        <v>351</v>
      </c>
      <c r="C354" s="8">
        <f ca="1">IF(ValuesEntered,IF(Amortization[[#This Row],['#]]&lt;=DurationOfLoan,IF(ROW()-ROW(Amortization[[#Headers],[還款日]])=1,LoanStart,IF(I353&gt;0,EDATE(C353,1),"")),""),"")</f>
        <v>53573</v>
      </c>
      <c r="D354" s="9">
        <f ca="1">IF(ROW()-ROW(Amortization[[#Headers],[開始貸款金額]])=1,LoanAmount,IF(Amortization[[#This Row],[還款日]]="",0,INDEX(Amortization[], ROW()-4,8)))</f>
        <v>23826.709943563561</v>
      </c>
      <c r="E354" s="9">
        <f ca="1">IF(ValuesEntered,IF(ROW()-ROW(Amortization[[#Headers],[利息]])=1,-IPMT(InterestRate/12,1,DurationOfLoan-ROWS($C$4:C354)+1,Amortization[[#This Row],[開始貸款金額]]),IFERROR(-IPMT(InterestRate/12,1,Amortization[[#This Row],[剩下月數]],D355),0)),0)</f>
        <v>80.564889820078875</v>
      </c>
      <c r="F354" s="9">
        <f ca="1">IFERROR(IF(AND(ValuesEntered,Amortization[[#This Row],[還款日]]&lt;&gt;""),-PPMT(InterestRate/12,1,DurationOfLoan-ROWS($C$4:C354)+1,Amortization[[#This Row],[開始貸款金額]]),""),0)</f>
        <v>2342.7393248758617</v>
      </c>
      <c r="G354" s="9">
        <f ca="1">IF(Amortization[[#This Row],[還款日]]="",0,PropertyTaxAmount)</f>
        <v>0</v>
      </c>
      <c r="H354" s="9">
        <f ca="1">IF(Amortization[[#This Row],[還款日]]="",0,Amortization[[#This Row],[利息]]+Amortization[[#This Row],[本金]]+Amortization[[#This Row],[其它月費]])</f>
        <v>2423.3042146959406</v>
      </c>
      <c r="I354" s="9">
        <f ca="1">IF(Amortization[[#This Row],[還款日]]="",0,Amortization[[#This Row],[開始貸款金額]]-Amortization[[#This Row],[本金]])</f>
        <v>21483.970618687701</v>
      </c>
      <c r="J354" s="10">
        <f ca="1">IF(Amortization[[#This Row],[月結餘貸款]]&gt;0,LastRow-ROW(),0)</f>
        <v>9</v>
      </c>
    </row>
    <row r="355" spans="2:10" ht="15" customHeight="1" x14ac:dyDescent="0.3">
      <c r="B355" s="7">
        <f>ROWS($B$4:B355)</f>
        <v>352</v>
      </c>
      <c r="C355" s="8">
        <f ca="1">IF(ValuesEntered,IF(Amortization[[#This Row],['#]]&lt;=DurationOfLoan,IF(ROW()-ROW(Amortization[[#Headers],[還款日]])=1,LoanStart,IF(I354&gt;0,EDATE(C354,1),"")),""),"")</f>
        <v>53603</v>
      </c>
      <c r="D355" s="9">
        <f ca="1">IF(ROW()-ROW(Amortization[[#Headers],[開始貸款金額]])=1,LoanAmount,IF(Amortization[[#This Row],[還款日]]="",0,INDEX(Amortization[], ROW()-4,8)))</f>
        <v>21483.970618687701</v>
      </c>
      <c r="E355" s="9">
        <f ca="1">IF(ValuesEntered,IF(ROW()-ROW(Amortization[[#Headers],[利息]])=1,-IPMT(InterestRate/12,1,DurationOfLoan-ROWS($C$4:C355)+1,Amortization[[#This Row],[開始貸款金額]]),IFERROR(-IPMT(InterestRate/12,1,Amortization[[#This Row],[剩下月數]],D356),0)),0)</f>
        <v>71.746672580038322</v>
      </c>
      <c r="F355" s="9">
        <f ca="1">IFERROR(IF(AND(ValuesEntered,Amortization[[#This Row],[還款日]]&lt;&gt;""),-PPMT(InterestRate/12,1,DurationOfLoan-ROWS($C$4:C355)+1,Amortization[[#This Row],[開始貸款金額]]),""),0)</f>
        <v>2351.5245973441474</v>
      </c>
      <c r="G355" s="9">
        <f ca="1">IF(Amortization[[#This Row],[還款日]]="",0,PropertyTaxAmount)</f>
        <v>0</v>
      </c>
      <c r="H355" s="9">
        <f ca="1">IF(Amortization[[#This Row],[還款日]]="",0,Amortization[[#This Row],[利息]]+Amortization[[#This Row],[本金]]+Amortization[[#This Row],[其它月費]])</f>
        <v>2423.2712699241856</v>
      </c>
      <c r="I355" s="9">
        <f ca="1">IF(Amortization[[#This Row],[還款日]]="",0,Amortization[[#This Row],[開始貸款金額]]-Amortization[[#This Row],[本金]])</f>
        <v>19132.446021343552</v>
      </c>
      <c r="J355" s="10">
        <f ca="1">IF(Amortization[[#This Row],[月結餘貸款]]&gt;0,LastRow-ROW(),0)</f>
        <v>8</v>
      </c>
    </row>
    <row r="356" spans="2:10" ht="15" customHeight="1" x14ac:dyDescent="0.3">
      <c r="B356" s="7">
        <f>ROWS($B$4:B356)</f>
        <v>353</v>
      </c>
      <c r="C356" s="8">
        <f ca="1">IF(ValuesEntered,IF(Amortization[[#This Row],['#]]&lt;=DurationOfLoan,IF(ROW()-ROW(Amortization[[#Headers],[還款日]])=1,LoanStart,IF(I355&gt;0,EDATE(C355,1),"")),""),"")</f>
        <v>53634</v>
      </c>
      <c r="D356" s="9">
        <f ca="1">IF(ROW()-ROW(Amortization[[#Headers],[開始貸款金額]])=1,LoanAmount,IF(Amortization[[#This Row],[還款日]]="",0,INDEX(Amortization[], ROW()-4,8)))</f>
        <v>19132.446021343552</v>
      </c>
      <c r="E356" s="9">
        <f ca="1">IF(ValuesEntered,IF(ROW()-ROW(Amortization[[#Headers],[利息]])=1,-IPMT(InterestRate/12,1,DurationOfLoan-ROWS($C$4:C356)+1,Amortization[[#This Row],[開始貸款金額]]),IFERROR(-IPMT(InterestRate/12,1,Amortization[[#This Row],[剩下月數]],D357),0)),0)</f>
        <v>62.895387025347617</v>
      </c>
      <c r="F356" s="9">
        <f ca="1">IFERROR(IF(AND(ValuesEntered,Amortization[[#This Row],[還款日]]&lt;&gt;""),-PPMT(InterestRate/12,1,DurationOfLoan-ROWS($C$4:C356)+1,Amortization[[#This Row],[開始貸款金額]]),""),0)</f>
        <v>2360.3428145841867</v>
      </c>
      <c r="G356" s="9">
        <f ca="1">IF(Amortization[[#This Row],[還款日]]="",0,PropertyTaxAmount)</f>
        <v>0</v>
      </c>
      <c r="H356" s="9">
        <f ca="1">IF(Amortization[[#This Row],[還款日]]="",0,Amortization[[#This Row],[利息]]+Amortization[[#This Row],[本金]]+Amortization[[#This Row],[其它月費]])</f>
        <v>2423.2382016095344</v>
      </c>
      <c r="I356" s="9">
        <f ca="1">IF(Amortization[[#This Row],[還款日]]="",0,Amortization[[#This Row],[開始貸款金額]]-Amortization[[#This Row],[本金]])</f>
        <v>16772.103206759366</v>
      </c>
      <c r="J356" s="10">
        <f ca="1">IF(Amortization[[#This Row],[月結餘貸款]]&gt;0,LastRow-ROW(),0)</f>
        <v>7</v>
      </c>
    </row>
    <row r="357" spans="2:10" ht="15" customHeight="1" x14ac:dyDescent="0.3">
      <c r="B357" s="7">
        <f>ROWS($B$4:B357)</f>
        <v>354</v>
      </c>
      <c r="C357" s="8">
        <f ca="1">IF(ValuesEntered,IF(Amortization[[#This Row],['#]]&lt;=DurationOfLoan,IF(ROW()-ROW(Amortization[[#Headers],[還款日]])=1,LoanStart,IF(I356&gt;0,EDATE(C356,1),"")),""),"")</f>
        <v>53664</v>
      </c>
      <c r="D357" s="9">
        <f ca="1">IF(ROW()-ROW(Amortization[[#Headers],[開始貸款金額]])=1,LoanAmount,IF(Amortization[[#This Row],[還款日]]="",0,INDEX(Amortization[], ROW()-4,8)))</f>
        <v>16772.103206759366</v>
      </c>
      <c r="E357" s="9">
        <f ca="1">IF(ValuesEntered,IF(ROW()-ROW(Amortization[[#Headers],[利息]])=1,-IPMT(InterestRate/12,1,DurationOfLoan-ROWS($C$4:C357)+1,Amortization[[#This Row],[開始貸款金額]]),IFERROR(-IPMT(InterestRate/12,1,Amortization[[#This Row],[剩下月數]],D358),0)),0)</f>
        <v>54.01090914982683</v>
      </c>
      <c r="F357" s="9">
        <f ca="1">IFERROR(IF(AND(ValuesEntered,Amortization[[#This Row],[還款日]]&lt;&gt;""),-PPMT(InterestRate/12,1,DurationOfLoan-ROWS($C$4:C357)+1,Amortization[[#This Row],[開始貸款金額]]),""),0)</f>
        <v>2369.1941001388773</v>
      </c>
      <c r="G357" s="9">
        <f ca="1">IF(Amortization[[#This Row],[還款日]]="",0,PropertyTaxAmount)</f>
        <v>0</v>
      </c>
      <c r="H357" s="9">
        <f ca="1">IF(Amortization[[#This Row],[還款日]]="",0,Amortization[[#This Row],[利息]]+Amortization[[#This Row],[本金]]+Amortization[[#This Row],[其它月費]])</f>
        <v>2423.2050092887039</v>
      </c>
      <c r="I357" s="9">
        <f ca="1">IF(Amortization[[#This Row],[還款日]]="",0,Amortization[[#This Row],[開始貸款金額]]-Amortization[[#This Row],[本金]])</f>
        <v>14402.909106620489</v>
      </c>
      <c r="J357" s="10">
        <f ca="1">IF(Amortization[[#This Row],[月結餘貸款]]&gt;0,LastRow-ROW(),0)</f>
        <v>6</v>
      </c>
    </row>
    <row r="358" spans="2:10" ht="15" customHeight="1" x14ac:dyDescent="0.3">
      <c r="B358" s="7">
        <f>ROWS($B$4:B358)</f>
        <v>355</v>
      </c>
      <c r="C358" s="8">
        <f ca="1">IF(ValuesEntered,IF(Amortization[[#This Row],['#]]&lt;=DurationOfLoan,IF(ROW()-ROW(Amortization[[#Headers],[還款日]])=1,LoanStart,IF(I357&gt;0,EDATE(C357,1),"")),""),"")</f>
        <v>53695</v>
      </c>
      <c r="D358" s="9">
        <f ca="1">IF(ROW()-ROW(Amortization[[#Headers],[開始貸款金額]])=1,LoanAmount,IF(Amortization[[#This Row],[還款日]]="",0,INDEX(Amortization[], ROW()-4,8)))</f>
        <v>14402.909106620489</v>
      </c>
      <c r="E358" s="9">
        <f ca="1">IF(ValuesEntered,IF(ROW()-ROW(Amortization[[#Headers],[利息]])=1,-IPMT(InterestRate/12,1,DurationOfLoan-ROWS($C$4:C358)+1,Amortization[[#This Row],[開始貸款金額]]),IFERROR(-IPMT(InterestRate/12,1,Amortization[[#This Row],[剩下月數]],D359),0)),0)</f>
        <v>45.093114482272838</v>
      </c>
      <c r="F358" s="9">
        <f ca="1">IFERROR(IF(AND(ValuesEntered,Amortization[[#This Row],[還款日]]&lt;&gt;""),-PPMT(InterestRate/12,1,DurationOfLoan-ROWS($C$4:C358)+1,Amortization[[#This Row],[開始貸款金額]]),""),0)</f>
        <v>2378.0785780143983</v>
      </c>
      <c r="G358" s="9">
        <f ca="1">IF(Amortization[[#This Row],[還款日]]="",0,PropertyTaxAmount)</f>
        <v>0</v>
      </c>
      <c r="H358" s="9">
        <f ca="1">IF(Amortization[[#This Row],[還款日]]="",0,Amortization[[#This Row],[利息]]+Amortization[[#This Row],[本金]]+Amortization[[#This Row],[其它月費]])</f>
        <v>2423.1716924966713</v>
      </c>
      <c r="I358" s="9">
        <f ca="1">IF(Amortization[[#This Row],[還款日]]="",0,Amortization[[#This Row],[開始貸款金額]]-Amortization[[#This Row],[本金]])</f>
        <v>12024.830528606091</v>
      </c>
      <c r="J358" s="10">
        <f ca="1">IF(Amortization[[#This Row],[月結餘貸款]]&gt;0,LastRow-ROW(),0)</f>
        <v>5</v>
      </c>
    </row>
    <row r="359" spans="2:10" ht="15" customHeight="1" x14ac:dyDescent="0.3">
      <c r="B359" s="7">
        <f>ROWS($B$4:B359)</f>
        <v>356</v>
      </c>
      <c r="C359" s="8">
        <f ca="1">IF(ValuesEntered,IF(Amortization[[#This Row],['#]]&lt;=DurationOfLoan,IF(ROW()-ROW(Amortization[[#Headers],[還款日]])=1,LoanStart,IF(I358&gt;0,EDATE(C358,1),"")),""),"")</f>
        <v>53726</v>
      </c>
      <c r="D359" s="9">
        <f ca="1">IF(ROW()-ROW(Amortization[[#Headers],[開始貸款金額]])=1,LoanAmount,IF(Amortization[[#This Row],[還款日]]="",0,INDEX(Amortization[], ROW()-4,8)))</f>
        <v>12024.830528606091</v>
      </c>
      <c r="E359" s="9">
        <f ca="1">IF(ValuesEntered,IF(ROW()-ROW(Amortization[[#Headers],[利息]])=1,-IPMT(InterestRate/12,1,DurationOfLoan-ROWS($C$4:C359)+1,Amortization[[#This Row],[開始貸款金額]]),IFERROR(-IPMT(InterestRate/12,1,Amortization[[#This Row],[剩下月數]],D360),0)),0)</f>
        <v>36.141878084715515</v>
      </c>
      <c r="F359" s="9">
        <f ca="1">IFERROR(IF(AND(ValuesEntered,Amortization[[#This Row],[還款日]]&lt;&gt;""),-PPMT(InterestRate/12,1,DurationOfLoan-ROWS($C$4:C359)+1,Amortization[[#This Row],[開始貸款金額]]),""),0)</f>
        <v>2386.9963726819528</v>
      </c>
      <c r="G359" s="9">
        <f ca="1">IF(Amortization[[#This Row],[還款日]]="",0,PropertyTaxAmount)</f>
        <v>0</v>
      </c>
      <c r="H359" s="9">
        <f ca="1">IF(Amortization[[#This Row],[還款日]]="",0,Amortization[[#This Row],[利息]]+Amortization[[#This Row],[本金]]+Amortization[[#This Row],[其它月費]])</f>
        <v>2423.1382507666685</v>
      </c>
      <c r="I359" s="9">
        <f ca="1">IF(Amortization[[#This Row],[還款日]]="",0,Amortization[[#This Row],[開始貸款金額]]-Amortization[[#This Row],[本金]])</f>
        <v>9637.834155924138</v>
      </c>
      <c r="J359" s="10">
        <f ca="1">IF(Amortization[[#This Row],[月結餘貸款]]&gt;0,LastRow-ROW(),0)</f>
        <v>4</v>
      </c>
    </row>
    <row r="360" spans="2:10" ht="15" customHeight="1" x14ac:dyDescent="0.3">
      <c r="B360" s="7">
        <f>ROWS($B$4:B360)</f>
        <v>357</v>
      </c>
      <c r="C360" s="8">
        <f ca="1">IF(ValuesEntered,IF(Amortization[[#This Row],['#]]&lt;=DurationOfLoan,IF(ROW()-ROW(Amortization[[#Headers],[還款日]])=1,LoanStart,IF(I359&gt;0,EDATE(C359,1),"")),""),"")</f>
        <v>53754</v>
      </c>
      <c r="D360" s="9">
        <f ca="1">IF(ROW()-ROW(Amortization[[#Headers],[開始貸款金額]])=1,LoanAmount,IF(Amortization[[#This Row],[還款日]]="",0,INDEX(Amortization[], ROW()-4,8)))</f>
        <v>9637.834155924138</v>
      </c>
      <c r="E360" s="9">
        <f ca="1">IF(ValuesEntered,IF(ROW()-ROW(Amortization[[#Headers],[利息]])=1,-IPMT(InterestRate/12,1,DurationOfLoan-ROWS($C$4:C360)+1,Amortization[[#This Row],[開始貸款金額]]),IFERROR(-IPMT(InterestRate/12,1,Amortization[[#This Row],[剩下月數]],D361),0)),0)</f>
        <v>27.15707455066735</v>
      </c>
      <c r="F360" s="9">
        <f ca="1">IFERROR(IF(AND(ValuesEntered,Amortization[[#This Row],[還款日]]&lt;&gt;""),-PPMT(InterestRate/12,1,DurationOfLoan-ROWS($C$4:C360)+1,Amortization[[#This Row],[開始貸款金額]]),""),0)</f>
        <v>2395.9476090795101</v>
      </c>
      <c r="G360" s="9">
        <f ca="1">IF(Amortization[[#This Row],[還款日]]="",0,PropertyTaxAmount)</f>
        <v>0</v>
      </c>
      <c r="H360" s="9">
        <f ca="1">IF(Amortization[[#This Row],[還款日]]="",0,Amortization[[#This Row],[利息]]+Amortization[[#This Row],[本金]]+Amortization[[#This Row],[其它月費]])</f>
        <v>2423.1046836301775</v>
      </c>
      <c r="I360" s="9">
        <f ca="1">IF(Amortization[[#This Row],[還款日]]="",0,Amortization[[#This Row],[開始貸款金額]]-Amortization[[#This Row],[本金]])</f>
        <v>7241.8865468446274</v>
      </c>
      <c r="J360" s="10">
        <f ca="1">IF(Amortization[[#This Row],[月結餘貸款]]&gt;0,LastRow-ROW(),0)</f>
        <v>3</v>
      </c>
    </row>
    <row r="361" spans="2:10" ht="15" customHeight="1" x14ac:dyDescent="0.3">
      <c r="B361" s="7">
        <f>ROWS($B$4:B361)</f>
        <v>358</v>
      </c>
      <c r="C361" s="8">
        <f ca="1">IF(ValuesEntered,IF(Amortization[[#This Row],['#]]&lt;=DurationOfLoan,IF(ROW()-ROW(Amortization[[#Headers],[還款日]])=1,LoanStart,IF(I360&gt;0,EDATE(C360,1),"")),""),"")</f>
        <v>53785</v>
      </c>
      <c r="D361" s="9">
        <f ca="1">IF(ROW()-ROW(Amortization[[#Headers],[開始貸款金額]])=1,LoanAmount,IF(Amortization[[#This Row],[還款日]]="",0,INDEX(Amortization[], ROW()-4,8)))</f>
        <v>7241.8865468446274</v>
      </c>
      <c r="E361" s="9">
        <f ca="1">IF(ValuesEntered,IF(ROW()-ROW(Amortization[[#Headers],[利息]])=1,-IPMT(InterestRate/12,1,DurationOfLoan-ROWS($C$4:C361)+1,Amortization[[#This Row],[開始貸款金額]]),IFERROR(-IPMT(InterestRate/12,1,Amortization[[#This Row],[剩下月數]],D362),0)),0)</f>
        <v>18.138578003366511</v>
      </c>
      <c r="F361" s="9">
        <f ca="1">IFERROR(IF(AND(ValuesEntered,Amortization[[#This Row],[還款日]]&lt;&gt;""),-PPMT(InterestRate/12,1,DurationOfLoan-ROWS($C$4:C361)+1,Amortization[[#This Row],[開始貸款金額]]),""),0)</f>
        <v>2404.9324126135575</v>
      </c>
      <c r="G361" s="9">
        <f ca="1">IF(Amortization[[#This Row],[還款日]]="",0,PropertyTaxAmount)</f>
        <v>0</v>
      </c>
      <c r="H361" s="9">
        <f ca="1">IF(Amortization[[#This Row],[還款日]]="",0,Amortization[[#This Row],[利息]]+Amortization[[#This Row],[本金]]+Amortization[[#This Row],[其它月費]])</f>
        <v>2423.0709906169241</v>
      </c>
      <c r="I361" s="9">
        <f ca="1">IF(Amortization[[#This Row],[還款日]]="",0,Amortization[[#This Row],[開始貸款金額]]-Amortization[[#This Row],[本金]])</f>
        <v>4836.9541342310695</v>
      </c>
      <c r="J361" s="10">
        <f ca="1">IF(Amortization[[#This Row],[月結餘貸款]]&gt;0,LastRow-ROW(),0)</f>
        <v>2</v>
      </c>
    </row>
    <row r="362" spans="2:10" ht="15" customHeight="1" x14ac:dyDescent="0.3">
      <c r="B362" s="7">
        <f>ROWS($B$4:B362)</f>
        <v>359</v>
      </c>
      <c r="C362" s="8">
        <f ca="1">IF(ValuesEntered,IF(Amortization[[#This Row],['#]]&lt;=DurationOfLoan,IF(ROW()-ROW(Amortization[[#Headers],[還款日]])=1,LoanStart,IF(I361&gt;0,EDATE(C361,1),"")),""),"")</f>
        <v>53815</v>
      </c>
      <c r="D362" s="9">
        <f ca="1">IF(ROW()-ROW(Amortization[[#Headers],[開始貸款金額]])=1,LoanAmount,IF(Amortization[[#This Row],[還款日]]="",0,INDEX(Amortization[], ROW()-4,8)))</f>
        <v>4836.9541342310695</v>
      </c>
      <c r="E362" s="9">
        <f ca="1">IF(ValuesEntered,IF(ROW()-ROW(Amortization[[#Headers],[利息]])=1,-IPMT(InterestRate/12,1,DurationOfLoan-ROWS($C$4:C362)+1,Amortization[[#This Row],[開始貸款金額]]),IFERROR(-IPMT(InterestRate/12,1,Amortization[[#This Row],[剩下月數]],D363),0)),0)</f>
        <v>9.086262094013291</v>
      </c>
      <c r="F362" s="9">
        <f ca="1">IFERROR(IF(AND(ValuesEntered,Amortization[[#This Row],[還款日]]&lt;&gt;""),-PPMT(InterestRate/12,1,DurationOfLoan-ROWS($C$4:C362)+1,Amortization[[#This Row],[開始貸款金額]]),""),0)</f>
        <v>2413.9509091608584</v>
      </c>
      <c r="G362" s="9">
        <f ca="1">IF(Amortization[[#This Row],[還款日]]="",0,PropertyTaxAmount)</f>
        <v>0</v>
      </c>
      <c r="H362" s="9">
        <f ca="1">IF(Amortization[[#This Row],[還款日]]="",0,Amortization[[#This Row],[利息]]+Amortization[[#This Row],[本金]]+Amortization[[#This Row],[其它月費]])</f>
        <v>2423.0371712548717</v>
      </c>
      <c r="I362" s="9">
        <f ca="1">IF(Amortization[[#This Row],[還款日]]="",0,Amortization[[#This Row],[開始貸款金額]]-Amortization[[#This Row],[本金]])</f>
        <v>2423.0032250702111</v>
      </c>
      <c r="J362" s="10">
        <f ca="1">IF(Amortization[[#This Row],[月結餘貸款]]&gt;0,LastRow-ROW(),0)</f>
        <v>1</v>
      </c>
    </row>
    <row r="363" spans="2:10" ht="15" customHeight="1" x14ac:dyDescent="0.3">
      <c r="B363" s="7">
        <f>ROWS($B$4:B363)</f>
        <v>360</v>
      </c>
      <c r="C363" s="8">
        <f ca="1">IF(ValuesEntered,IF(Amortization[[#This Row],['#]]&lt;=DurationOfLoan,IF(ROW()-ROW(Amortization[[#Headers],[還款日]])=1,LoanStart,IF(I362&gt;0,EDATE(C362,1),"")),""),"")</f>
        <v>53846</v>
      </c>
      <c r="D363" s="9">
        <f ca="1">IF(ROW()-ROW(Amortization[[#Headers],[開始貸款金額]])=1,LoanAmount,IF(Amortization[[#This Row],[還款日]]="",0,INDEX(Amortization[], ROW()-4,8)))</f>
        <v>2423.0032250702111</v>
      </c>
      <c r="E363" s="9">
        <f ca="1">IF(ValuesEntered,IF(ROW()-ROW(Amortization[[#Headers],[利息]])=1,-IPMT(InterestRate/12,1,DurationOfLoan-ROWS($C$4:C363)+1,Amortization[[#This Row],[開始貸款金額]]),IFERROR(-IPMT(InterestRate/12,1,Amortization[[#This Row],[剩下月數]],D364),0)),0)</f>
        <v>0</v>
      </c>
      <c r="F363" s="9">
        <f ca="1">IFERROR(IF(AND(ValuesEntered,Amortization[[#This Row],[還款日]]&lt;&gt;""),-PPMT(InterestRate/12,1,DurationOfLoan-ROWS($C$4:C363)+1,Amortization[[#This Row],[開始貸款金額]]),""),0)</f>
        <v>2423.0032250702116</v>
      </c>
      <c r="G363" s="9">
        <f ca="1">IF(Amortization[[#This Row],[還款日]]="",0,PropertyTaxAmount)</f>
        <v>0</v>
      </c>
      <c r="H363" s="9">
        <f ca="1">IF(Amortization[[#This Row],[還款日]]="",0,Amortization[[#This Row],[利息]]+Amortization[[#This Row],[本金]]+Amortization[[#This Row],[其它月費]])</f>
        <v>2423.0032250702116</v>
      </c>
      <c r="I363" s="9">
        <f ca="1">IF(Amortization[[#This Row],[還款日]]="",0,Amortization[[#This Row],[開始貸款金額]]-Amortization[[#This Row],[本金]])</f>
        <v>-4.5474735088646412E-13</v>
      </c>
      <c r="J363" s="10">
        <f ca="1">IF(Amortization[[#This Row],[月結餘貸款]]&gt;0,LastRow-ROW(),0)</f>
        <v>0</v>
      </c>
    </row>
  </sheetData>
  <sheetProtection selectLockedCells="1"/>
  <conditionalFormatting sqref="B4:J363">
    <cfRule type="expression" dxfId="3" priority="1">
      <formula>$C4=""</formula>
    </cfRule>
  </conditionalFormatting>
  <printOptions horizontalCentered="1"/>
  <pageMargins left="0.25" right="0.25" top="0.75" bottom="0.75" header="0.3" footer="0.3"/>
  <pageSetup scale="73"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9" sqref="B19"/>
    </sheetView>
  </sheetViews>
  <sheetFormatPr defaultRowHeight="14.4" x14ac:dyDescent="0.3"/>
  <sheetData/>
  <sheetProtection password="F175"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貸款計算表</vt:lpstr>
      <vt:lpstr>還款計劃表</vt:lpstr>
      <vt:lpstr>關於</vt:lpstr>
      <vt:lpstr>DurationOfLoan</vt:lpstr>
      <vt:lpstr>interest</vt:lpstr>
      <vt:lpstr>InterestRate</vt:lpstr>
      <vt:lpstr>LoanAmount</vt:lpstr>
      <vt:lpstr>LoanStart</vt:lpstr>
      <vt:lpstr>MonthlyLoanPayment</vt:lpstr>
      <vt:lpstr>NoPaymentsRemaining</vt:lpstr>
      <vt:lpstr>還款計劃表!Print_Titles</vt:lpstr>
      <vt:lpstr>PropertyTaxAmount</vt:lpstr>
      <vt:lpstr>total_interest_paid</vt:lpstr>
      <vt:lpstr>total_loan_payment</vt:lpstr>
      <vt:lpstr>total_payments</vt:lpstr>
      <vt:lpstr>ValueOfHome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dc:creator>
  <cp:lastModifiedBy>TJ</cp:lastModifiedBy>
  <dcterms:created xsi:type="dcterms:W3CDTF">2017-01-05T00:20:57Z</dcterms:created>
  <dcterms:modified xsi:type="dcterms:W3CDTF">2017-03-05T12:28:13Z</dcterms:modified>
  <cp:version/>
</cp:coreProperties>
</file>